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1"/>
  </bookViews>
  <sheets>
    <sheet name="Info k vypĺňaniu" sheetId="1" r:id="rId1"/>
    <sheet name="CSI data - jednoduché" sheetId="2" r:id="rId2"/>
    <sheet name="Fallback values" sheetId="3" r:id="rId3"/>
    <sheet name="Reference Data" sheetId="4" state="hidden" r:id="rId4"/>
    <sheet name="Delays of accidents" sheetId="5" r:id="rId5"/>
    <sheet name="Reference info" sheetId="6" r:id="rId6"/>
  </sheets>
  <definedNames>
    <definedName name="_ftnref1" localSheetId="2">'Fallback values'!$D$8</definedName>
    <definedName name="_ftnref2" localSheetId="2">'Fallback values'!$E$9</definedName>
    <definedName name="_xlnm.Print_Titles" localSheetId="1">'CSI data - jednoduché'!$3:$3</definedName>
    <definedName name="_xlnm.Print_Area" localSheetId="1">'CSI data - jednoduché'!$A$2:$E$238</definedName>
  </definedNames>
  <calcPr fullCalcOnLoad="1"/>
</workbook>
</file>

<file path=xl/comments2.xml><?xml version="1.0" encoding="utf-8"?>
<comments xmlns="http://schemas.openxmlformats.org/spreadsheetml/2006/main">
  <authors>
    <author>EKSLER Vojtech (ERA)</author>
  </authors>
  <commentList>
    <comment ref="G220" authorId="0">
      <text>
        <r>
          <rPr>
            <b/>
            <sz val="9"/>
            <rFont val="Tahoma"/>
            <family val="2"/>
          </rPr>
          <t>Mandatory in 2015.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Johan B?ckman</author>
  </authors>
  <commentList>
    <comment ref="B12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the average of France and UK.</t>
        </r>
      </text>
    </comment>
    <comment ref="B22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3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M30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Based on average for Nordic countries DK, FI, SE</t>
        </r>
      </text>
    </comment>
    <comment ref="B40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<sst xmlns="http://schemas.openxmlformats.org/spreadsheetml/2006/main" count="1072" uniqueCount="517">
  <si>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</si>
  <si>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</si>
  <si>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</si>
  <si>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</si>
  <si>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</si>
  <si>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</si>
  <si>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</si>
  <si>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</si>
  <si>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</si>
  <si>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</si>
  <si>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</si>
  <si>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</si>
  <si>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</si>
  <si>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</si>
  <si>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</si>
  <si>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</si>
  <si>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</si>
  <si>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</si>
  <si>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</si>
  <si>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</si>
  <si>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</si>
  <si>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</si>
  <si>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</si>
  <si>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</si>
  <si>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</si>
  <si>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</si>
  <si>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</si>
  <si>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</si>
  <si>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</si>
  <si>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</si>
  <si>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</si>
  <si>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</si>
  <si>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</si>
  <si>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</si>
  <si>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</si>
  <si>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</si>
  <si>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</si>
  <si>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</si>
  <si>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</si>
  <si>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</si>
  <si>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</si>
  <si>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</si>
  <si>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</si>
  <si>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</si>
  <si>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</si>
  <si>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</si>
  <si>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</si>
  <si>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</si>
  <si>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</si>
  <si>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</si>
  <si>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</si>
  <si>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</si>
  <si>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</si>
  <si>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</si>
  <si>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</si>
  <si>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</si>
  <si>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</si>
  <si>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</si>
  <si>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</si>
  <si>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Total number of accomplished audits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</si>
  <si>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</si>
  <si>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</si>
  <si>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</si>
  <si>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</si>
  <si>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</si>
  <si>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</si>
  <si>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</si>
  <si>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</si>
  <si>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</si>
  <si>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</si>
  <si>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</si>
  <si>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</si>
  <si>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</si>
  <si>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</si>
  <si>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</si>
  <si>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</si>
  <si>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</si>
  <si>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</si>
  <si>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</si>
  <si>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</si>
  <si>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</si>
  <si>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</si>
  <si>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</si>
  <si>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</si>
  <si>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</si>
  <si>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</si>
  <si>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</si>
  <si>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</si>
  <si>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</si>
  <si>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</si>
  <si>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</si>
  <si>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CC</t>
  </si>
  <si>
    <t>YY</t>
  </si>
  <si>
    <t>0. Reporting country details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</si>
  <si>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</si>
  <si>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</si>
  <si>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</si>
  <si>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</si>
  <si>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</si>
  <si>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</si>
  <si>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</si>
  <si>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</si>
  <si>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</si>
  <si>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</si>
  <si>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</si>
  <si>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</si>
  <si>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</si>
  <si>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</si>
  <si>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</si>
  <si>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</si>
  <si>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</si>
  <si>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</si>
  <si>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</si>
  <si>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</si>
  <si>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</si>
  <si>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</si>
  <si>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</si>
  <si>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</si>
  <si>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</si>
  <si>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</si>
  <si>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</si>
  <si>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</si>
  <si>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</si>
  <si>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</si>
  <si>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</si>
  <si>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</si>
  <si>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</si>
  <si>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</si>
  <si>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</si>
  <si>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</si>
  <si>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</si>
  <si>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</si>
  <si>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</si>
  <si>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</si>
  <si>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</si>
  <si>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</si>
  <si>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</si>
  <si>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</si>
  <si>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</si>
  <si>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</si>
  <si>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</si>
  <si>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</si>
  <si>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</si>
  <si>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</si>
  <si>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</si>
  <si>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</si>
  <si>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</si>
  <si>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</si>
  <si>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</si>
  <si>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</si>
  <si>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</si>
  <si>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</si>
  <si>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</si>
  <si>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</si>
  <si>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</si>
  <si>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</si>
  <si>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</si>
  <si>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</si>
  <si>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</si>
  <si>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</si>
  <si>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</si>
  <si>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</si>
  <si>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</si>
  <si>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</si>
  <si>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Percentage of audits accomplished /required (and/or planned).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</si>
  <si>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</si>
  <si>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</si>
  <si>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</si>
  <si>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</si>
  <si>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</si>
  <si>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</si>
  <si>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</si>
  <si>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Cost of delays as a consequence of accidents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</si>
  <si>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</si>
  <si>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</si>
  <si>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</si>
  <si>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</si>
  <si>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</si>
  <si>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</si>
  <si>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</si>
  <si>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</si>
  <si>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</si>
  <si>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</si>
  <si>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</si>
  <si>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</si>
  <si>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</si>
  <si>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</si>
  <si>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</si>
  <si>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</si>
  <si>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</si>
  <si>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</si>
  <si>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</si>
  <si>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</si>
  <si>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</si>
  <si>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</si>
  <si>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</si>
  <si>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</si>
  <si>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</si>
  <si>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</si>
  <si>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</si>
  <si>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</si>
  <si>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</si>
  <si>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</si>
  <si>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</si>
  <si>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</si>
  <si>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</si>
  <si>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</si>
  <si>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</si>
  <si>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</si>
  <si>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</si>
  <si>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</si>
  <si>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</si>
  <si>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</si>
  <si>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</si>
  <si>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</si>
  <si>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</si>
  <si>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</si>
  <si>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</si>
  <si>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</si>
  <si>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</si>
  <si>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</si>
  <si>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</si>
  <si>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</si>
  <si>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</si>
  <si>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</si>
  <si>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</si>
  <si>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</si>
  <si>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</si>
  <si>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</si>
  <si>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</si>
  <si>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</si>
  <si>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</si>
  <si>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</si>
  <si>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</si>
  <si>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</si>
  <si>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</si>
  <si>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</si>
  <si>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</si>
  <si>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</si>
  <si>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</si>
  <si>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</si>
  <si>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</si>
  <si>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</si>
  <si>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</si>
  <si>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</si>
  <si>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</si>
  <si>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</si>
  <si>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</si>
  <si>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</si>
  <si>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</si>
  <si>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</si>
  <si>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</si>
  <si>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</si>
  <si>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</si>
  <si>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</si>
  <si>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</si>
  <si>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</si>
  <si>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</si>
  <si>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</si>
  <si>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</si>
  <si>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</si>
  <si>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</si>
  <si>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</si>
  <si>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</si>
  <si>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</si>
  <si>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</si>
  <si>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</si>
  <si>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</si>
  <si>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</si>
  <si>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</si>
  <si>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</si>
  <si>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</si>
  <si>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</si>
  <si>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</si>
  <si>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</si>
  <si>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BU</t>
  </si>
  <si>
    <t>SW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</si>
  <si>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</si>
  <si>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</si>
  <si>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</si>
  <si>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</si>
  <si>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</si>
  <si>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</si>
  <si>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</si>
  <si>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</si>
  <si>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</si>
  <si>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</si>
  <si>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</si>
  <si>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</si>
  <si>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</si>
  <si>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</si>
  <si>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</si>
  <si>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</si>
  <si>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</si>
  <si>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</si>
  <si>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</si>
  <si>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</si>
  <si>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</si>
  <si>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</si>
  <si>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</si>
  <si>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</si>
  <si>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</si>
  <si>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</si>
  <si>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</si>
  <si>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</si>
  <si>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</si>
  <si>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</si>
  <si>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</si>
  <si>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</si>
  <si>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</si>
  <si>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</si>
  <si>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</si>
  <si>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</si>
  <si>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</si>
  <si>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</si>
  <si>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</si>
  <si>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</si>
  <si>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</si>
  <si>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</si>
  <si>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</si>
  <si>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</si>
  <si>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</si>
  <si>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</si>
  <si>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</si>
  <si>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</si>
  <si>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</si>
  <si>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</si>
  <si>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</si>
  <si>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</si>
  <si>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</si>
  <si>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</si>
  <si>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</si>
  <si>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</si>
  <si>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</si>
  <si>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</si>
  <si>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</si>
  <si>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</si>
  <si>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</si>
  <si>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</si>
  <si>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</si>
  <si>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</si>
  <si>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</si>
  <si>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</si>
  <si>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</si>
  <si>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</si>
  <si>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</si>
  <si>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</si>
  <si>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</si>
  <si>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</si>
  <si>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</si>
  <si>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</si>
  <si>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</si>
  <si>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</si>
  <si>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</si>
  <si>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</si>
  <si>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</si>
  <si>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</si>
  <si>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</si>
  <si>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</si>
  <si>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</si>
  <si>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</si>
  <si>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</si>
  <si>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</si>
  <si>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</si>
  <si>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</si>
  <si>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</si>
  <si>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</si>
  <si>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 xml:space="preserve">   In collisions of trains, including collisions with obstacles within the clearance gauge</t>
  </si>
  <si>
    <t xml:space="preserve">      with automatic user-side protection and warning</t>
  </si>
  <si>
    <t>C</t>
  </si>
  <si>
    <t>Y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</si>
  <si>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</si>
  <si>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</si>
  <si>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</si>
  <si>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 xml:space="preserve">   Collisions of trains, including collisions with obstacles within the clearance gauge</t>
  </si>
  <si>
    <t xml:space="preserve">   Signals passed at danger</t>
  </si>
  <si>
    <t>M. Indicators relating to the management of safety</t>
  </si>
  <si>
    <t xml:space="preserve">      with automatic user-side protection</t>
  </si>
  <si>
    <t>Version 2016-09-07</t>
  </si>
  <si>
    <t>-</t>
  </si>
  <si>
    <t>Č. pola</t>
  </si>
  <si>
    <t>Kód dát</t>
  </si>
  <si>
    <t>Popis dát</t>
  </si>
  <si>
    <t>Formát dát</t>
  </si>
  <si>
    <t>Hodnota</t>
  </si>
  <si>
    <t>Krajina, ktorá vykazuje dáta</t>
  </si>
  <si>
    <t>Alfa-2 kód krajiny podľa ISO 3166 (s výnimkou Lamančského prieplavu (CT). Grécka (EL) a Spojeného Kráľovstva (UK))</t>
  </si>
  <si>
    <t>Vykazovaný rok</t>
  </si>
  <si>
    <t>1. Indikátory vzťahujúce sa na nehody</t>
  </si>
  <si>
    <t>1.1 Celkový počet závažných nehôd a rozdelenie na nasledovné typy nehôd</t>
  </si>
  <si>
    <t>Celkový počet závažných nehôd</t>
  </si>
  <si>
    <t xml:space="preserve">   Zrážky vlaku s dráhovým vozidlom</t>
  </si>
  <si>
    <t xml:space="preserve">   Zrážky vlaku s prekážkou vnútri priechodového prierezu</t>
  </si>
  <si>
    <t xml:space="preserve">   Počet vykoľajení vlakov</t>
  </si>
  <si>
    <t xml:space="preserve">   Počet nehôd na úrovňových križovatkách, vrátane nehôd s účasťou chodcov na úrovňových križovatkách</t>
  </si>
  <si>
    <t xml:space="preserve">      Počet nehôd na pasívnych úrovňových križovatkách</t>
  </si>
  <si>
    <t xml:space="preserve">      Počet nehôd na manuálnych úrovňových križovatkách</t>
  </si>
  <si>
    <t xml:space="preserve">      Počet nehôd na úrovňových križovatkách s automatickými výstražnými svetlami svetelnej signalizácie zo strany používateľa priecestia</t>
  </si>
  <si>
    <t xml:space="preserve">      Počet nehôd na úrovňových križovatkách s automatickou zábranou (závorami) zo strany používateľa priecestia</t>
  </si>
  <si>
    <t xml:space="preserve">      Počet nehôd na úrovňových križovatkách s koľajovým zabezpečovacím zariadením</t>
  </si>
  <si>
    <t xml:space="preserve">   Počet nehôd s účasťou osôb, ktoré je spôsobené pohybom železničného vozidla s výnimkou samovrážd a pokusov o samovraždu</t>
  </si>
  <si>
    <t xml:space="preserve">   Počet požiarov v dráhových vozidlách</t>
  </si>
  <si>
    <t xml:space="preserve">   Počet iných nehôd</t>
  </si>
  <si>
    <t>1.2 Počet vážne zranených a usmrtených osôb podľa typu nehody a kategórie osôb</t>
  </si>
  <si>
    <t>1.2.1a. Počet vážne zranených osôb - všetky osoby</t>
  </si>
  <si>
    <t>Celkový počet pri všetkých nehodách</t>
  </si>
  <si>
    <t xml:space="preserve">   Pri zrážkach vlakov, vrátane zrážok s prekážkami vo vnútri prechodového prierezu</t>
  </si>
  <si>
    <t xml:space="preserve">   Pri zrážkach vlaku s dráhovým vozidlom</t>
  </si>
  <si>
    <t xml:space="preserve">   Pri zrážkach vlaku s prekážkou vnútri priechodového prierezu</t>
  </si>
  <si>
    <t xml:space="preserve">   Pri vykoľajeniach vlakov</t>
  </si>
  <si>
    <t xml:space="preserve">   Pri nehodách na úrovňových križovatkách, vrátane nehôd s účasťou chodcov na úrovňových križovatkách</t>
  </si>
  <si>
    <t xml:space="preserve">   Pri nehodách s účasťou osôb, ktoré je spôsobené pohybom železničného vozidla s výnimkou samovrážd</t>
  </si>
  <si>
    <t xml:space="preserve">   Pri požiaroch vo vozidlách</t>
  </si>
  <si>
    <t xml:space="preserve">   Pri iných</t>
  </si>
  <si>
    <t>1.2.1b. Počet vážne zranených cestujúcich</t>
  </si>
  <si>
    <t xml:space="preserve">  Pri zrážkach vlaku s dráhovým vozidlom</t>
  </si>
  <si>
    <t xml:space="preserve">    Pri zrážkach vlaku s prekážkou vnútri priechodového prierezu</t>
  </si>
  <si>
    <t>1.2.1c. Počet vážne zranených zamestnancov alebo personálu dodávateľov</t>
  </si>
  <si>
    <t>1.2.1d. Počet vážne zranených užívateľov úrovňových priecestí</t>
  </si>
  <si>
    <t>1.2.1e. Počet vážne zranených neoprávnených osôb</t>
  </si>
  <si>
    <t>1.2.1h. Počet vážne zranených ostatných osôb, ktoré nie sú na nástupišti</t>
  </si>
  <si>
    <t>1.2.2a. Počet usmrtených osôb podľa typu nehody - všetky osoby</t>
  </si>
  <si>
    <t>1.2.2b. Počet usmrtených cestujúcich</t>
  </si>
  <si>
    <t>1.2.2c. Počet usmrtených zamestnancov alebo personálu dodávateľov</t>
  </si>
  <si>
    <t>1.2.2d. Počet usmrtených užívateľov úrovňových križovatiek</t>
  </si>
  <si>
    <t>1.2.2e. Počet usmrtených neoprávnených osôb</t>
  </si>
  <si>
    <t>1.2.2g. Počet usmrtených ostatných osôb na nástupišti</t>
  </si>
  <si>
    <t>1.2.2h. Počet usmrtených ostatných osôb, ktoré nie sú na nástupišti</t>
  </si>
  <si>
    <t>2. Indikátory vzťahujúce sa na nebezpečný náklad</t>
  </si>
  <si>
    <t>Celkový počet nehôd s účasťou aspoň jedného dráhového vozidla, ktoré prepravuje nebezpečný náklad</t>
  </si>
  <si>
    <t xml:space="preserve">   Počet nehôd s účasťou aspoň jedného dráhového vozidla, ktoré prepravuje nebezpečný náklad, pri ktorých DOŠLO k úniku nebezpečného nákladu</t>
  </si>
  <si>
    <t xml:space="preserve">   Počet nehôd s účasťou aspoň jedného dráhového vozidla, ktoré prepravuje nebezpečný náklad, pri ktorých NEDOŠLO k úniku nebezpečného nákladu</t>
  </si>
  <si>
    <t>3. Indikátory vzťahujúce sa na samovraždy</t>
  </si>
  <si>
    <t>Samovraždy</t>
  </si>
  <si>
    <t>Pokusy o samovraždu</t>
  </si>
  <si>
    <t>4. Indikátory vzťahujúce sa na okolnosti predchádzajúce nehodám</t>
  </si>
  <si>
    <t>Celkový počet okolností predchádzajúcich nehodám</t>
  </si>
  <si>
    <t xml:space="preserve">   Počet lomov koľajníc</t>
  </si>
  <si>
    <t xml:space="preserve">   Počet vybočení koľaje a iných chýb geometrickej polohy koľaje</t>
  </si>
  <si>
    <t xml:space="preserve">   Počet porúch návestidiel s následkom návestenia menej závažnej návesti</t>
  </si>
  <si>
    <t xml:space="preserve">   Počet prejdení návesti,stoj' s prejdením bodu ohrozenia</t>
  </si>
  <si>
    <t xml:space="preserve">   Počet prejdení návesti,stoj' bez prejdenia bodu ohrozenia</t>
  </si>
  <si>
    <t xml:space="preserve">   Počet lomov kolies železničných koľajových vozidiel v prevádzke</t>
  </si>
  <si>
    <t xml:space="preserve">   Počet lomov náprav železničných koľajových vozidiel v prevádzke</t>
  </si>
  <si>
    <t>5. Indikátory na výpočet ekonomického dopadu nehôd</t>
  </si>
  <si>
    <r>
      <rPr>
        <sz val="12"/>
        <rFont val="Arial"/>
        <family val="2"/>
      </rPr>
      <t>Ekonomický dopad</t>
    </r>
    <r>
      <rPr>
        <b/>
        <sz val="12"/>
        <rFont val="Arial"/>
        <family val="2"/>
      </rPr>
      <t xml:space="preserve"> LEN ZÁVAŽNÝCH NEH</t>
    </r>
    <r>
      <rPr>
        <b/>
        <sz val="12"/>
        <rFont val="Calibri"/>
        <family val="2"/>
      </rPr>
      <t>ÔD</t>
    </r>
  </si>
  <si>
    <t xml:space="preserve">   Ekonomický dopad úmrtí</t>
  </si>
  <si>
    <t xml:space="preserve">   Ekonomický dopad závažných zranení</t>
  </si>
  <si>
    <t xml:space="preserve">   Náklady na materiálne škody spôsobené železničným koľajovým vozidlám alebo infraštruktúre (závažné nehody)</t>
  </si>
  <si>
    <t xml:space="preserve">   Náklady na odstránenie škôd spôsobených životnému prostrediu (závažné nehody)</t>
  </si>
  <si>
    <t xml:space="preserve">   Náklady súvisiace s oneskoreniami v dôsledku závažných nehôd</t>
  </si>
  <si>
    <t xml:space="preserve">      Minúty oneskorení osobných vlakov (závažné nehody)</t>
  </si>
  <si>
    <t xml:space="preserve">      Minúty oneskorení nákladných vlakov (závažné nehody)</t>
  </si>
  <si>
    <t>6. Ukazovatele vzťahujúce sa na technickú bezpečnosť infraštruktúry a jej využitie</t>
  </si>
  <si>
    <t>6.1 Vlakové zabezpečovacie zariadenia (TPSs)</t>
  </si>
  <si>
    <t>Celkový počet úrovňových križovatiek (aktívnych a pasívnych)</t>
  </si>
  <si>
    <t xml:space="preserve">   Celkový počet aktívnych úrovňových križovatiek</t>
  </si>
  <si>
    <t>s automatickými výstražnými svetlami svetelnej signalizácie zo strany používateľa priecestia</t>
  </si>
  <si>
    <t xml:space="preserve">         s automatickou zábranou (závorami) zo strany používateľa priecestia</t>
  </si>
  <si>
    <t>s automatickými výstražnými svetlami svetelnej signalizácie zo strany používateľa priecestia,  s automatickou zábranou (závorami) zo strany používateľa priecestia a s koľajovým zabezpečovacím zariadením</t>
  </si>
  <si>
    <t>Manuálne</t>
  </si>
  <si>
    <t xml:space="preserve">   Celkový počet pasívnych úrovňových križovatiek</t>
  </si>
  <si>
    <t>R.T. Referenčné dáta týkajúce sa dopravy a infraštruktúry</t>
  </si>
  <si>
    <t>Celkový počet vlakokilometrov</t>
  </si>
  <si>
    <t>Percentuálny podiel tratí so systémom vlakového zabezpečovača (ATP) v prevádzke</t>
  </si>
  <si>
    <t xml:space="preserve">Percentuálny podiel tratí s vlakovými zabezpečovacími zariadeniami poskytujúcimi výstrahu v prevádzke </t>
  </si>
  <si>
    <t xml:space="preserve">Percentuálny podiel tratí s vlakovými zabezpečovacími zariadeniami poskytujúcimi výstrahu s automatickým zastavením v prevádzke </t>
  </si>
  <si>
    <t>Percentuálny podiel tratí s vlakovými zabezpečovacími zariadeniami poskytujúcimi výstrahu s automatickým zastavením a bodovou kontrolou rýchlosti v prevádzke</t>
  </si>
  <si>
    <t>Percentuálny podiel vlakokilometrov prejdených s vlakovými zabezpečovacími zariadeniami poskytujúcimi výstrahu v prevádzke</t>
  </si>
  <si>
    <t>Percentuálny podiel vlakokilometrov prejdených s vlakovými zabezpečovacími zariadeniami poskytujúcimi výstrahu s automatickým zastavením v prevádzke</t>
  </si>
  <si>
    <t xml:space="preserve">Percentuálny podiel vlakokilometrov prejdených s vlakovými zabezpečovacími zariadeniami poskytujúcimi výstrahu s automatickým zastavením a bodovou kontrolou rýchlosti v prevádzke </t>
  </si>
  <si>
    <t>Percentuálny podiel vlakokilometrov s využitím prevádzkových systémov vlakového zabezpečovača (ATP)</t>
  </si>
  <si>
    <t xml:space="preserve">   Vlakokilometre osobných vlakov</t>
  </si>
  <si>
    <t xml:space="preserve">   Vlakokilometre nákladných vlakov</t>
  </si>
  <si>
    <t xml:space="preserve">  Vlakokilometre ostatných vlakov</t>
  </si>
  <si>
    <t>Počet osobokilometrov</t>
  </si>
  <si>
    <t>Počet nákladných tonokilometrov</t>
  </si>
  <si>
    <t>Počet kilometrov trate</t>
  </si>
  <si>
    <t>Počet kilometrov koľaje</t>
  </si>
  <si>
    <t>R.E Referenčné dáta pre ekonomické ukazovatele</t>
  </si>
  <si>
    <t>Priemerný percentuálny podiel pracovne cestujúcich za rok</t>
  </si>
  <si>
    <t>Priemerný percentuálny podiel cestujúcich mimo zamestnania za rok</t>
  </si>
  <si>
    <t>Národná hodnota zabránenia úmrtiu pri nehode</t>
  </si>
  <si>
    <t>Národná hodnota zabránenia vážnemu zraneniu pri nehode</t>
  </si>
  <si>
    <t>Národná hodnota času pre pracovne cestujúceho vo vlaku (za hodinu)</t>
  </si>
  <si>
    <t>Národná hodnota času pre cestujúceho mimo zamestnania vo vlaku (za hodinu)</t>
  </si>
  <si>
    <t>Východisková hodnota zabránenia úmrtiu</t>
  </si>
  <si>
    <t>Východisková hodnota zabránenia vážnemu zraneniu</t>
  </si>
  <si>
    <t>Východisková hodnota času pre pracovne cestujúceho vo vlaku (za hodinu)</t>
  </si>
  <si>
    <t>Východisková hodnota času pre cestujúceho mimo zamestnania vo vlaku (za hodinu)</t>
  </si>
  <si>
    <t>Východisková hodnota času na tonu nákladu (za hodinu)</t>
  </si>
  <si>
    <t>Podkladové informácie:</t>
  </si>
  <si>
    <t xml:space="preserve">Dátový formulár CSI sa aktualizuje ročne o najaktuálnejšie dostupné údaje o HDP. Zohľadnené sú aj akékoľvek zmeny v relevantnej legislatíve (Príloha I Smernice o bezpečnosti). </t>
  </si>
  <si>
    <t>V tomto formulári sa vykazujú dáta za rok 2015 a ďalej (uplatnenie smernice Komisie č. 88/2014/EÚ).</t>
  </si>
  <si>
    <t>Pri vypĺňaní formulára prosím dodržujte nasledovné pravidlá:</t>
  </si>
  <si>
    <r>
      <t xml:space="preserve">1. </t>
    </r>
    <r>
      <rPr>
        <sz val="14"/>
        <rFont val="Times New Roman"/>
        <family val="1"/>
      </rPr>
      <t xml:space="preserve"> </t>
    </r>
    <r>
      <rPr>
        <sz val="14"/>
        <rFont val="Calibri"/>
        <family val="2"/>
      </rPr>
      <t xml:space="preserve">Údaje sa majú dopĺňať iba </t>
    </r>
    <r>
      <rPr>
        <u val="single"/>
        <sz val="14"/>
        <rFont val="Calibri"/>
        <family val="2"/>
      </rPr>
      <t xml:space="preserve">do zelených buniek </t>
    </r>
    <r>
      <rPr>
        <sz val="14"/>
        <rFont val="Calibri"/>
        <family val="2"/>
      </rPr>
      <t>v zošite "CSI data - jednoduché".</t>
    </r>
  </si>
  <si>
    <r>
      <t>2.</t>
    </r>
    <r>
      <rPr>
        <sz val="14"/>
        <rFont val="Times New Roman"/>
        <family val="1"/>
      </rPr>
      <t xml:space="preserve"> </t>
    </r>
    <r>
      <rPr>
        <sz val="14"/>
        <rFont val="Calibri"/>
        <family val="2"/>
      </rPr>
      <t>Ak je nejaká hodnota, ktorá sa má vyplniť, nedostupná, má sa uviesť symbol "-"</t>
    </r>
  </si>
  <si>
    <t>3. Ak je vykazovaná hodnota nulová, má sa vyplniť "0" (nenechávajte pole prázdne, neuvádzajte v poli "-").</t>
  </si>
  <si>
    <r>
      <t>4.</t>
    </r>
    <r>
      <rPr>
        <sz val="14"/>
        <rFont val="Times New Roman"/>
        <family val="1"/>
      </rPr>
      <t> </t>
    </r>
    <r>
      <rPr>
        <sz val="14"/>
        <rFont val="Calibri"/>
        <family val="2"/>
      </rPr>
      <t>Národné referenčné údaje pre ekonomické ukazovatele (R10-R15): vyplňte, iba ak boli vaše národné referenčné hodnoty nedávno odhadnuté na národnej úrovni.</t>
    </r>
  </si>
  <si>
    <t>5. Referenčné údaje pre dopravu a infraštruktúru: dávajte, prosím, pozor na použitie správnych jednotiek pri vykazovaní rozličných hodnôt.</t>
  </si>
  <si>
    <t>Číselná hodnota</t>
  </si>
  <si>
    <t>Číselná hodnota in €</t>
  </si>
  <si>
    <t>Číselná hodnota (minutes)</t>
  </si>
  <si>
    <t>Číselná hodnota (%) (67% = 0.67)</t>
  </si>
  <si>
    <t>Číselná hodnota (%)</t>
  </si>
  <si>
    <t>Číselná hodnota v €</t>
  </si>
  <si>
    <t>Číselná hodnota (minúty)</t>
  </si>
  <si>
    <t>Číselná hodnota (v miliónoch vlkm)</t>
  </si>
  <si>
    <t>Číselná hodnota (v miliónoch oskm)</t>
  </si>
  <si>
    <t>Číselná hodnota (v miliónoch tono-km)</t>
  </si>
  <si>
    <t>Číselná hodnota (v km)</t>
  </si>
  <si>
    <t>1.2.1g. Počet vážne zranených ostatných osôb na nástupišti</t>
  </si>
  <si>
    <t>6.2 Úrovňové križovatky</t>
  </si>
  <si>
    <t>Národná hodnota času na tonu nákladu (za hodinu)</t>
  </si>
  <si>
    <t>Doposiaľ sme nedostali definíciu "Bodu ohrozenia"</t>
  </si>
  <si>
    <r>
      <rPr>
        <i/>
        <sz val="36"/>
        <color indexed="62"/>
        <rFont val="Arial"/>
        <family val="2"/>
      </rPr>
      <t xml:space="preserve"> </t>
    </r>
    <r>
      <rPr>
        <sz val="36"/>
        <color indexed="62"/>
        <rFont val="Wingdings 2"/>
        <family val="1"/>
      </rPr>
      <t>E</t>
    </r>
  </si>
  <si>
    <t>Dátový formulár na vykázanie dát CSI za rok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</si>
</sst>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0.0"/>
    <numFmt numFmtId="185" formatCode="#,##0\ &quot;€&quot;"/>
    <numFmt numFmtId="186" formatCode="[$-40C]dddd\ d\ mmmm\ yyyy"/>
    <numFmt numFmtId="187" formatCode="h:mm;@"/>
    <numFmt numFmtId="188" formatCode="[$-41B]d\.\ mmmm\ yyyy"/>
    <numFmt numFmtId="189" formatCode="000\ 00"/>
    <numFmt numFmtId="190" formatCode="0.0000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sz val="12"/>
      <name val="Calibri"/>
      <family val="2"/>
    </font>
    <font>
      <u val="single"/>
      <sz val="14"/>
      <name val="Calibri"/>
      <family val="2"/>
    </font>
    <font>
      <i/>
      <sz val="36"/>
      <color indexed="62"/>
      <name val="Arial"/>
      <family val="2"/>
    </font>
    <font>
      <sz val="36"/>
      <color indexed="62"/>
      <name val="Wingdings 2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indexed="23"/>
      <name val="Arial"/>
      <family val="2"/>
    </font>
    <font>
      <sz val="12"/>
      <color indexed="10"/>
      <name val="Arial"/>
      <family val="2"/>
    </font>
    <font>
      <b/>
      <sz val="16"/>
      <color indexed="62"/>
      <name val="Arial"/>
      <family val="2"/>
    </font>
    <font>
      <sz val="8"/>
      <name val="Segoe U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theme="0" tint="-0.4999699890613556"/>
      <name val="Arial"/>
      <family val="2"/>
    </font>
    <font>
      <sz val="12"/>
      <color rgb="FFFF0000"/>
      <name val="Arial"/>
      <family val="2"/>
    </font>
    <font>
      <b/>
      <sz val="16"/>
      <color theme="4"/>
      <name val="Arial"/>
      <family val="2"/>
    </font>
    <font>
      <i/>
      <sz val="36"/>
      <color theme="4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left" vertical="center" wrapText="1"/>
      <protection/>
    </xf>
    <xf numFmtId="0" fontId="8" fillId="35" borderId="18" xfId="0" applyNumberFormat="1" applyFont="1" applyFill="1" applyBorder="1" applyAlignment="1" applyProtection="1">
      <alignment horizontal="center" vertical="center" wrapText="1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36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7" xfId="0" applyNumberFormat="1" applyFont="1" applyFill="1" applyBorder="1" applyAlignment="1" applyProtection="1">
      <alignment horizontal="left" vertical="center" wrapText="1"/>
      <protection/>
    </xf>
    <xf numFmtId="178" fontId="8" fillId="36" borderId="18" xfId="0" applyNumberFormat="1" applyFont="1" applyFill="1" applyBorder="1" applyAlignment="1" applyProtection="1">
      <alignment horizontal="center" vertical="center"/>
      <protection/>
    </xf>
    <xf numFmtId="178" fontId="8" fillId="35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1" fontId="8" fillId="37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1" xfId="0" applyBorder="1" applyAlignment="1">
      <alignment/>
    </xf>
    <xf numFmtId="9" fontId="8" fillId="0" borderId="15" xfId="48" applyFont="1" applyFill="1" applyBorder="1" applyAlignment="1" applyProtection="1">
      <alignment horizontal="center" vertical="center"/>
      <protection/>
    </xf>
    <xf numFmtId="178" fontId="8" fillId="34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9" fontId="0" fillId="0" borderId="0" xfId="48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4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0" xfId="0" applyNumberFormat="1" applyFill="1" applyAlignment="1">
      <alignment/>
    </xf>
    <xf numFmtId="1" fontId="7" fillId="0" borderId="0" xfId="0" applyNumberFormat="1" applyFont="1" applyAlignment="1">
      <alignment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4" fillId="38" borderId="23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7" fillId="39" borderId="22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39" borderId="25" xfId="0" applyFont="1" applyFill="1" applyBorder="1" applyAlignment="1">
      <alignment/>
    </xf>
    <xf numFmtId="0" fontId="13" fillId="39" borderId="25" xfId="0" applyFont="1" applyFill="1" applyBorder="1" applyAlignment="1">
      <alignment/>
    </xf>
    <xf numFmtId="0" fontId="75" fillId="38" borderId="26" xfId="0" applyFont="1" applyFill="1" applyBorder="1" applyAlignment="1">
      <alignment vertical="top" wrapText="1"/>
    </xf>
    <xf numFmtId="0" fontId="2" fillId="0" borderId="22" xfId="36" applyFont="1" applyBorder="1" applyAlignment="1" applyProtection="1">
      <alignment horizontal="justify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9" borderId="24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Fill="1" applyBorder="1" applyAlignment="1">
      <alignment/>
    </xf>
    <xf numFmtId="0" fontId="0" fillId="0" borderId="25" xfId="0" applyBorder="1" applyAlignment="1">
      <alignment/>
    </xf>
    <xf numFmtId="0" fontId="0" fillId="0" borderId="31" xfId="0" applyFill="1" applyBorder="1" applyAlignment="1">
      <alignment/>
    </xf>
    <xf numFmtId="0" fontId="74" fillId="0" borderId="26" xfId="0" applyFont="1" applyFill="1" applyBorder="1" applyAlignment="1">
      <alignment vertical="top" wrapText="1"/>
    </xf>
    <xf numFmtId="0" fontId="74" fillId="0" borderId="32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74" fillId="38" borderId="14" xfId="0" applyFont="1" applyFill="1" applyBorder="1" applyAlignment="1">
      <alignment vertical="top" wrapText="1"/>
    </xf>
    <xf numFmtId="0" fontId="74" fillId="0" borderId="14" xfId="0" applyFont="1" applyBorder="1" applyAlignment="1">
      <alignment vertical="top" wrapText="1"/>
    </xf>
    <xf numFmtId="1" fontId="74" fillId="0" borderId="33" xfId="0" applyNumberFormat="1" applyFont="1" applyFill="1" applyBorder="1" applyAlignment="1">
      <alignment horizontal="center" vertical="top" wrapText="1"/>
    </xf>
    <xf numFmtId="1" fontId="74" fillId="0" borderId="34" xfId="0" applyNumberFormat="1" applyFont="1" applyFill="1" applyBorder="1" applyAlignment="1">
      <alignment horizontal="center" vertical="top" wrapText="1"/>
    </xf>
    <xf numFmtId="0" fontId="74" fillId="38" borderId="18" xfId="0" applyFont="1" applyFill="1" applyBorder="1" applyAlignment="1">
      <alignment vertical="top" wrapText="1"/>
    </xf>
    <xf numFmtId="0" fontId="74" fillId="38" borderId="35" xfId="0" applyFont="1" applyFill="1" applyBorder="1" applyAlignment="1">
      <alignment vertical="top" wrapText="1"/>
    </xf>
    <xf numFmtId="0" fontId="74" fillId="9" borderId="0" xfId="0" applyFont="1" applyFill="1" applyBorder="1" applyAlignment="1">
      <alignment horizontal="center" vertical="top" wrapText="1"/>
    </xf>
    <xf numFmtId="2" fontId="74" fillId="0" borderId="14" xfId="0" applyNumberFormat="1" applyFont="1" applyBorder="1" applyAlignment="1">
      <alignment horizontal="center" vertical="top" wrapText="1"/>
    </xf>
    <xf numFmtId="2" fontId="74" fillId="9" borderId="14" xfId="0" applyNumberFormat="1" applyFont="1" applyFill="1" applyBorder="1" applyAlignment="1">
      <alignment horizontal="center" wrapText="1"/>
    </xf>
    <xf numFmtId="2" fontId="74" fillId="9" borderId="14" xfId="0" applyNumberFormat="1" applyFont="1" applyFill="1" applyBorder="1" applyAlignment="1">
      <alignment horizontal="center" vertical="top" wrapText="1"/>
    </xf>
    <xf numFmtId="0" fontId="74" fillId="0" borderId="13" xfId="0" applyFont="1" applyBorder="1" applyAlignment="1">
      <alignment horizontal="left" vertical="top" wrapText="1"/>
    </xf>
    <xf numFmtId="2" fontId="74" fillId="0" borderId="15" xfId="0" applyNumberFormat="1" applyFont="1" applyBorder="1" applyAlignment="1">
      <alignment horizontal="center" vertical="top" wrapText="1"/>
    </xf>
    <xf numFmtId="2" fontId="74" fillId="9" borderId="15" xfId="0" applyNumberFormat="1" applyFont="1" applyFill="1" applyBorder="1" applyAlignment="1">
      <alignment horizontal="center" wrapText="1"/>
    </xf>
    <xf numFmtId="2" fontId="74" fillId="9" borderId="15" xfId="0" applyNumberFormat="1" applyFont="1" applyFill="1" applyBorder="1" applyAlignment="1">
      <alignment horizontal="center" vertical="top" wrapText="1"/>
    </xf>
    <xf numFmtId="0" fontId="74" fillId="0" borderId="36" xfId="0" applyFont="1" applyBorder="1" applyAlignment="1">
      <alignment horizontal="left" vertical="top" wrapText="1"/>
    </xf>
    <xf numFmtId="1" fontId="74" fillId="9" borderId="37" xfId="0" applyNumberFormat="1" applyFont="1" applyFill="1" applyBorder="1" applyAlignment="1">
      <alignment horizontal="center" vertical="top" wrapText="1"/>
    </xf>
    <xf numFmtId="1" fontId="74" fillId="9" borderId="33" xfId="0" applyNumberFormat="1" applyFont="1" applyFill="1" applyBorder="1" applyAlignment="1">
      <alignment horizontal="center" vertical="top" wrapText="1"/>
    </xf>
    <xf numFmtId="1" fontId="74" fillId="9" borderId="34" xfId="0" applyNumberFormat="1" applyFont="1" applyFill="1" applyBorder="1" applyAlignment="1">
      <alignment horizontal="center" vertical="top" wrapText="1"/>
    </xf>
    <xf numFmtId="0" fontId="74" fillId="0" borderId="38" xfId="0" applyFont="1" applyBorder="1" applyAlignment="1">
      <alignment horizontal="left" vertical="top" wrapText="1"/>
    </xf>
    <xf numFmtId="0" fontId="74" fillId="0" borderId="19" xfId="0" applyFont="1" applyBorder="1" applyAlignment="1">
      <alignment horizontal="center" wrapText="1"/>
    </xf>
    <xf numFmtId="0" fontId="11" fillId="40" borderId="19" xfId="0" applyFont="1" applyFill="1" applyBorder="1" applyAlignment="1">
      <alignment horizontal="center" wrapText="1"/>
    </xf>
    <xf numFmtId="0" fontId="11" fillId="40" borderId="20" xfId="0" applyFont="1" applyFill="1" applyBorder="1" applyAlignment="1">
      <alignment horizontal="center" wrapText="1"/>
    </xf>
    <xf numFmtId="0" fontId="74" fillId="0" borderId="39" xfId="0" applyFont="1" applyBorder="1" applyAlignment="1">
      <alignment horizontal="center" wrapText="1"/>
    </xf>
    <xf numFmtId="0" fontId="74" fillId="0" borderId="0" xfId="0" applyFont="1" applyBorder="1" applyAlignment="1">
      <alignment horizontal="right" vertical="top" wrapText="1"/>
    </xf>
    <xf numFmtId="0" fontId="2" fillId="0" borderId="19" xfId="36" applyFont="1" applyBorder="1" applyAlignment="1" applyProtection="1">
      <alignment horizontal="center" wrapText="1"/>
      <protection/>
    </xf>
    <xf numFmtId="0" fontId="74" fillId="0" borderId="40" xfId="0" applyFont="1" applyBorder="1" applyAlignment="1">
      <alignment horizontal="right" vertical="top" wrapText="1"/>
    </xf>
    <xf numFmtId="0" fontId="74" fillId="38" borderId="37" xfId="0" applyFont="1" applyFill="1" applyBorder="1" applyAlignment="1">
      <alignment horizontal="left" vertical="top" wrapText="1"/>
    </xf>
    <xf numFmtId="0" fontId="74" fillId="38" borderId="33" xfId="0" applyFont="1" applyFill="1" applyBorder="1" applyAlignment="1">
      <alignment horizontal="center" vertical="top" wrapText="1"/>
    </xf>
    <xf numFmtId="0" fontId="74" fillId="38" borderId="34" xfId="0" applyFont="1" applyFill="1" applyBorder="1" applyAlignment="1">
      <alignment horizontal="center" vertical="top" wrapText="1"/>
    </xf>
    <xf numFmtId="0" fontId="74" fillId="0" borderId="37" xfId="0" applyFont="1" applyBorder="1" applyAlignment="1">
      <alignment horizontal="left" vertical="top" wrapText="1"/>
    </xf>
    <xf numFmtId="2" fontId="74" fillId="9" borderId="33" xfId="0" applyNumberFormat="1" applyFont="1" applyFill="1" applyBorder="1" applyAlignment="1">
      <alignment horizontal="center" vertical="top" wrapText="1"/>
    </xf>
    <xf numFmtId="2" fontId="74" fillId="9" borderId="34" xfId="0" applyNumberFormat="1" applyFont="1" applyFill="1" applyBorder="1" applyAlignment="1">
      <alignment horizontal="center" vertical="top" wrapText="1"/>
    </xf>
    <xf numFmtId="0" fontId="10" fillId="0" borderId="40" xfId="0" applyFont="1" applyBorder="1" applyAlignment="1">
      <alignment vertical="top" wrapText="1"/>
    </xf>
    <xf numFmtId="0" fontId="74" fillId="38" borderId="37" xfId="0" applyFont="1" applyFill="1" applyBorder="1" applyAlignment="1">
      <alignment horizontal="center" vertical="top" wrapText="1"/>
    </xf>
    <xf numFmtId="0" fontId="74" fillId="0" borderId="41" xfId="0" applyFont="1" applyBorder="1" applyAlignment="1">
      <alignment vertical="top" wrapText="1"/>
    </xf>
    <xf numFmtId="0" fontId="74" fillId="0" borderId="42" xfId="0" applyFont="1" applyBorder="1" applyAlignment="1">
      <alignment vertical="top" wrapText="1"/>
    </xf>
    <xf numFmtId="0" fontId="74" fillId="0" borderId="19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1" fontId="74" fillId="0" borderId="43" xfId="0" applyNumberFormat="1" applyFont="1" applyFill="1" applyBorder="1" applyAlignment="1">
      <alignment horizontal="center" vertical="top" wrapText="1"/>
    </xf>
    <xf numFmtId="0" fontId="75" fillId="38" borderId="44" xfId="0" applyFont="1" applyFill="1" applyBorder="1" applyAlignment="1">
      <alignment vertical="top" wrapText="1"/>
    </xf>
    <xf numFmtId="0" fontId="75" fillId="38" borderId="43" xfId="0" applyFont="1" applyFill="1" applyBorder="1" applyAlignment="1">
      <alignment horizontal="right" vertical="top" wrapText="1"/>
    </xf>
    <xf numFmtId="0" fontId="75" fillId="38" borderId="33" xfId="0" applyNumberFormat="1" applyFont="1" applyFill="1" applyBorder="1" applyAlignment="1">
      <alignment horizontal="right" vertical="top" wrapText="1"/>
    </xf>
    <xf numFmtId="0" fontId="75" fillId="38" borderId="33" xfId="0" applyFont="1" applyFill="1" applyBorder="1" applyAlignment="1">
      <alignment horizontal="right" vertical="top" wrapText="1"/>
    </xf>
    <xf numFmtId="0" fontId="75" fillId="38" borderId="34" xfId="0" applyFont="1" applyFill="1" applyBorder="1" applyAlignment="1">
      <alignment horizontal="right" vertical="top" wrapText="1"/>
    </xf>
    <xf numFmtId="3" fontId="0" fillId="0" borderId="45" xfId="0" applyNumberFormat="1" applyFont="1" applyFill="1" applyBorder="1" applyAlignment="1">
      <alignment/>
    </xf>
    <xf numFmtId="3" fontId="0" fillId="41" borderId="45" xfId="0" applyNumberFormat="1" applyFont="1" applyFill="1" applyBorder="1" applyAlignment="1">
      <alignment/>
    </xf>
    <xf numFmtId="0" fontId="74" fillId="0" borderId="0" xfId="0" applyFont="1" applyFill="1" applyBorder="1" applyAlignment="1">
      <alignment vertical="top" wrapText="1"/>
    </xf>
    <xf numFmtId="1" fontId="7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left" vertical="top" wrapText="1"/>
    </xf>
    <xf numFmtId="2" fontId="74" fillId="0" borderId="0" xfId="0" applyNumberFormat="1" applyFont="1" applyFill="1" applyBorder="1" applyAlignment="1">
      <alignment horizontal="center" vertical="top" wrapText="1"/>
    </xf>
    <xf numFmtId="0" fontId="74" fillId="9" borderId="30" xfId="0" applyFont="1" applyFill="1" applyBorder="1" applyAlignment="1">
      <alignment horizontal="center" wrapText="1"/>
    </xf>
    <xf numFmtId="0" fontId="74" fillId="0" borderId="46" xfId="0" applyFont="1" applyBorder="1" applyAlignment="1">
      <alignment horizontal="left" vertical="top" wrapText="1"/>
    </xf>
    <xf numFmtId="2" fontId="74" fillId="9" borderId="47" xfId="0" applyNumberFormat="1" applyFont="1" applyFill="1" applyBorder="1" applyAlignment="1">
      <alignment horizontal="center" wrapText="1"/>
    </xf>
    <xf numFmtId="2" fontId="74" fillId="9" borderId="48" xfId="0" applyNumberFormat="1" applyFont="1" applyFill="1" applyBorder="1" applyAlignment="1">
      <alignment horizontal="center" wrapText="1"/>
    </xf>
    <xf numFmtId="0" fontId="74" fillId="0" borderId="10" xfId="0" applyFont="1" applyBorder="1" applyAlignment="1">
      <alignment horizontal="left" vertical="top" wrapText="1"/>
    </xf>
    <xf numFmtId="2" fontId="74" fillId="0" borderId="11" xfId="0" applyNumberFormat="1" applyFont="1" applyBorder="1" applyAlignment="1">
      <alignment horizontal="center" vertical="top" wrapText="1"/>
    </xf>
    <xf numFmtId="2" fontId="74" fillId="0" borderId="12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left" vertical="top" wrapText="1"/>
    </xf>
    <xf numFmtId="2" fontId="74" fillId="0" borderId="49" xfId="0" applyNumberFormat="1" applyFont="1" applyBorder="1" applyAlignment="1">
      <alignment horizontal="center" vertical="top" wrapText="1"/>
    </xf>
    <xf numFmtId="2" fontId="74" fillId="0" borderId="50" xfId="0" applyNumberFormat="1" applyFont="1" applyBorder="1" applyAlignment="1">
      <alignment horizontal="center" vertical="top" wrapText="1"/>
    </xf>
    <xf numFmtId="0" fontId="74" fillId="38" borderId="51" xfId="0" applyFont="1" applyFill="1" applyBorder="1" applyAlignment="1">
      <alignment vertical="top" wrapText="1"/>
    </xf>
    <xf numFmtId="0" fontId="74" fillId="38" borderId="40" xfId="0" applyFont="1" applyFill="1" applyBorder="1" applyAlignment="1">
      <alignment vertical="top" wrapText="1"/>
    </xf>
    <xf numFmtId="0" fontId="74" fillId="38" borderId="30" xfId="0" applyFont="1" applyFill="1" applyBorder="1" applyAlignment="1">
      <alignment vertical="top" wrapText="1"/>
    </xf>
    <xf numFmtId="0" fontId="74" fillId="38" borderId="47" xfId="0" applyFont="1" applyFill="1" applyBorder="1" applyAlignment="1">
      <alignment vertical="top" wrapText="1"/>
    </xf>
    <xf numFmtId="0" fontId="74" fillId="38" borderId="48" xfId="0" applyFont="1" applyFill="1" applyBorder="1" applyAlignment="1">
      <alignment vertical="top" wrapText="1"/>
    </xf>
    <xf numFmtId="0" fontId="74" fillId="0" borderId="52" xfId="0" applyFont="1" applyBorder="1" applyAlignment="1">
      <alignment vertical="top" wrapText="1"/>
    </xf>
    <xf numFmtId="0" fontId="74" fillId="0" borderId="53" xfId="0" applyFont="1" applyBorder="1" applyAlignment="1">
      <alignment vertical="top" wrapText="1"/>
    </xf>
    <xf numFmtId="3" fontId="0" fillId="0" borderId="54" xfId="0" applyNumberFormat="1" applyFont="1" applyFill="1" applyBorder="1" applyAlignment="1">
      <alignment/>
    </xf>
    <xf numFmtId="0" fontId="74" fillId="0" borderId="11" xfId="0" applyFont="1" applyBorder="1" applyAlignment="1">
      <alignment vertical="top" wrapText="1"/>
    </xf>
    <xf numFmtId="0" fontId="74" fillId="0" borderId="12" xfId="0" applyFont="1" applyBorder="1" applyAlignment="1">
      <alignment vertical="top" wrapText="1"/>
    </xf>
    <xf numFmtId="3" fontId="0" fillId="41" borderId="55" xfId="0" applyNumberFormat="1" applyFont="1" applyFill="1" applyBorder="1" applyAlignment="1">
      <alignment/>
    </xf>
    <xf numFmtId="0" fontId="74" fillId="0" borderId="56" xfId="0" applyFont="1" applyBorder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0" fontId="74" fillId="0" borderId="57" xfId="0" applyFont="1" applyBorder="1" applyAlignment="1">
      <alignment horizontal="center" wrapText="1"/>
    </xf>
    <xf numFmtId="0" fontId="2" fillId="40" borderId="57" xfId="36" applyFont="1" applyFill="1" applyBorder="1" applyAlignment="1" applyProtection="1">
      <alignment horizontal="center" wrapText="1"/>
      <protection/>
    </xf>
    <xf numFmtId="0" fontId="11" fillId="40" borderId="57" xfId="0" applyFont="1" applyFill="1" applyBorder="1" applyAlignment="1">
      <alignment horizontal="center" wrapText="1"/>
    </xf>
    <xf numFmtId="0" fontId="11" fillId="40" borderId="58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42" borderId="11" xfId="0" applyNumberFormat="1" applyFont="1" applyFill="1" applyBorder="1" applyAlignment="1">
      <alignment/>
    </xf>
    <xf numFmtId="3" fontId="0" fillId="42" borderId="14" xfId="0" applyNumberFormat="1" applyFont="1" applyFill="1" applyBorder="1" applyAlignment="1">
      <alignment/>
    </xf>
    <xf numFmtId="3" fontId="0" fillId="42" borderId="49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/>
    </xf>
    <xf numFmtId="3" fontId="0" fillId="42" borderId="15" xfId="0" applyNumberFormat="1" applyFont="1" applyFill="1" applyBorder="1" applyAlignment="1">
      <alignment/>
    </xf>
    <xf numFmtId="3" fontId="0" fillId="42" borderId="5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75" fillId="38" borderId="14" xfId="0" applyFont="1" applyFill="1" applyBorder="1" applyAlignment="1">
      <alignment horizontal="center" vertical="top" wrapText="1"/>
    </xf>
    <xf numFmtId="3" fontId="0" fillId="0" borderId="54" xfId="0" applyNumberFormat="1" applyFont="1" applyFill="1" applyBorder="1" applyAlignment="1">
      <alignment/>
    </xf>
    <xf numFmtId="3" fontId="0" fillId="41" borderId="45" xfId="0" applyNumberFormat="1" applyFont="1" applyFill="1" applyBorder="1" applyAlignment="1">
      <alignment/>
    </xf>
    <xf numFmtId="3" fontId="0" fillId="37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9" borderId="45" xfId="0" applyNumberFormat="1" applyFont="1" applyFill="1" applyBorder="1" applyAlignment="1">
      <alignment/>
    </xf>
    <xf numFmtId="3" fontId="0" fillId="9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6" fillId="41" borderId="45" xfId="0" applyNumberFormat="1" applyFont="1" applyFill="1" applyBorder="1" applyAlignment="1">
      <alignment/>
    </xf>
    <xf numFmtId="3" fontId="76" fillId="0" borderId="45" xfId="0" applyNumberFormat="1" applyFont="1" applyFill="1" applyBorder="1" applyAlignment="1">
      <alignment/>
    </xf>
    <xf numFmtId="0" fontId="75" fillId="0" borderId="10" xfId="0" applyFont="1" applyBorder="1" applyAlignment="1">
      <alignment horizontal="center" wrapText="1"/>
    </xf>
    <xf numFmtId="0" fontId="17" fillId="0" borderId="0" xfId="47" applyFont="1" applyFill="1" applyBorder="1" applyAlignment="1">
      <alignment horizontal="left" vertical="top"/>
      <protection/>
    </xf>
    <xf numFmtId="3" fontId="0" fillId="0" borderId="45" xfId="46" applyNumberFormat="1" applyFont="1" applyFill="1" applyBorder="1" applyAlignment="1">
      <alignment/>
      <protection/>
    </xf>
    <xf numFmtId="0" fontId="17" fillId="0" borderId="0" xfId="0" applyFont="1" applyFill="1" applyBorder="1" applyAlignment="1">
      <alignment horizontal="left"/>
    </xf>
    <xf numFmtId="0" fontId="74" fillId="37" borderId="38" xfId="0" applyFont="1" applyFill="1" applyBorder="1" applyAlignment="1">
      <alignment vertical="top" wrapText="1"/>
    </xf>
    <xf numFmtId="0" fontId="74" fillId="37" borderId="59" xfId="0" applyFont="1" applyFill="1" applyBorder="1" applyAlignment="1">
      <alignment vertical="top" wrapText="1"/>
    </xf>
    <xf numFmtId="3" fontId="0" fillId="37" borderId="60" xfId="0" applyNumberFormat="1" applyFont="1" applyFill="1" applyBorder="1" applyAlignment="1">
      <alignment/>
    </xf>
    <xf numFmtId="3" fontId="0" fillId="37" borderId="60" xfId="0" applyNumberFormat="1" applyFont="1" applyFill="1" applyBorder="1" applyAlignment="1">
      <alignment/>
    </xf>
    <xf numFmtId="3" fontId="0" fillId="37" borderId="61" xfId="0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76" fillId="0" borderId="0" xfId="46" applyNumberFormat="1" applyFont="1" applyFill="1" applyBorder="1" applyAlignment="1">
      <alignment/>
      <protection/>
    </xf>
    <xf numFmtId="0" fontId="0" fillId="0" borderId="0" xfId="46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49" fontId="8" fillId="43" borderId="19" xfId="0" applyNumberFormat="1" applyFont="1" applyFill="1" applyBorder="1" applyAlignment="1" applyProtection="1">
      <alignment horizontal="left" vertical="center" wrapText="1"/>
      <protection/>
    </xf>
    <xf numFmtId="0" fontId="8" fillId="7" borderId="13" xfId="0" applyNumberFormat="1" applyFont="1" applyFill="1" applyBorder="1" applyAlignment="1" applyProtection="1">
      <alignment horizontal="center" vertical="center" wrapText="1"/>
      <protection/>
    </xf>
    <xf numFmtId="49" fontId="8" fillId="7" borderId="14" xfId="0" applyNumberFormat="1" applyFont="1" applyFill="1" applyBorder="1" applyAlignment="1" applyProtection="1">
      <alignment horizontal="left" vertical="center" wrapText="1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 applyBorder="1" applyAlignment="1" applyProtection="1">
      <alignment horizontal="center" vertical="center"/>
      <protection locked="0"/>
    </xf>
    <xf numFmtId="9" fontId="8" fillId="34" borderId="15" xfId="48" applyFont="1" applyFill="1" applyBorder="1" applyAlignment="1" applyProtection="1">
      <alignment horizontal="center" vertical="center"/>
      <protection locked="0"/>
    </xf>
    <xf numFmtId="9" fontId="8" fillId="0" borderId="0" xfId="48" applyFont="1" applyFill="1" applyBorder="1" applyAlignment="1" applyProtection="1">
      <alignment horizontal="center" vertical="center"/>
      <protection locked="0"/>
    </xf>
    <xf numFmtId="9" fontId="8" fillId="0" borderId="0" xfId="48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8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178" fontId="22" fillId="0" borderId="0" xfId="0" applyNumberFormat="1" applyFont="1" applyFill="1" applyBorder="1" applyAlignment="1" applyProtection="1">
      <alignment horizontal="center" vertical="center"/>
      <protection locked="0"/>
    </xf>
    <xf numFmtId="10" fontId="22" fillId="0" borderId="0" xfId="0" applyNumberFormat="1" applyFont="1" applyFill="1" applyBorder="1" applyAlignment="1" applyProtection="1">
      <alignment horizontal="center" vertical="center"/>
      <protection locked="0"/>
    </xf>
    <xf numFmtId="9" fontId="22" fillId="0" borderId="0" xfId="48" applyFont="1" applyFill="1" applyBorder="1" applyAlignment="1" applyProtection="1">
      <alignment horizontal="center" vertical="center"/>
      <protection locked="0"/>
    </xf>
    <xf numFmtId="9" fontId="22" fillId="0" borderId="0" xfId="48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49" fontId="77" fillId="33" borderId="11" xfId="0" applyNumberFormat="1" applyFont="1" applyFill="1" applyBorder="1" applyAlignment="1" applyProtection="1">
      <alignment horizontal="center" vertical="center" wrapText="1"/>
      <protection/>
    </xf>
    <xf numFmtId="49" fontId="77" fillId="33" borderId="14" xfId="0" applyNumberFormat="1" applyFont="1" applyFill="1" applyBorder="1" applyAlignment="1" applyProtection="1">
      <alignment horizontal="left" vertical="center" wrapText="1"/>
      <protection/>
    </xf>
    <xf numFmtId="49" fontId="77" fillId="35" borderId="17" xfId="0" applyNumberFormat="1" applyFont="1" applyFill="1" applyBorder="1" applyAlignment="1" applyProtection="1">
      <alignment horizontal="left" vertical="center" wrapText="1"/>
      <protection/>
    </xf>
    <xf numFmtId="49" fontId="77" fillId="36" borderId="17" xfId="0" applyNumberFormat="1" applyFont="1" applyFill="1" applyBorder="1" applyAlignment="1" applyProtection="1">
      <alignment horizontal="left" vertical="center" wrapText="1"/>
      <protection/>
    </xf>
    <xf numFmtId="49" fontId="77" fillId="7" borderId="14" xfId="0" applyNumberFormat="1" applyFont="1" applyFill="1" applyBorder="1" applyAlignment="1" applyProtection="1">
      <alignment horizontal="left" vertical="center" wrapText="1"/>
      <protection/>
    </xf>
    <xf numFmtId="49" fontId="77" fillId="0" borderId="14" xfId="0" applyNumberFormat="1" applyFont="1" applyFill="1" applyBorder="1" applyAlignment="1" applyProtection="1">
      <alignment horizontal="left" vertical="center" wrapText="1"/>
      <protection/>
    </xf>
    <xf numFmtId="49" fontId="77" fillId="33" borderId="19" xfId="0" applyNumberFormat="1" applyFont="1" applyFill="1" applyBorder="1" applyAlignment="1" applyProtection="1">
      <alignment horizontal="left" vertical="center" wrapText="1"/>
      <protection/>
    </xf>
    <xf numFmtId="0" fontId="77" fillId="33" borderId="0" xfId="0" applyFont="1" applyFill="1" applyAlignment="1" applyProtection="1">
      <alignment/>
      <protection/>
    </xf>
    <xf numFmtId="0" fontId="77" fillId="0" borderId="0" xfId="0" applyFont="1" applyAlignment="1">
      <alignment wrapText="1"/>
    </xf>
    <xf numFmtId="0" fontId="8" fillId="33" borderId="11" xfId="0" applyFont="1" applyFill="1" applyBorder="1" applyAlignment="1" applyProtection="1">
      <alignment wrapText="1"/>
      <protection/>
    </xf>
    <xf numFmtId="0" fontId="78" fillId="0" borderId="0" xfId="0" applyFont="1" applyAlignment="1">
      <alignment/>
    </xf>
    <xf numFmtId="0" fontId="18" fillId="0" borderId="0" xfId="0" applyFont="1" applyAlignment="1">
      <alignment/>
    </xf>
    <xf numFmtId="1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7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0" fontId="8" fillId="34" borderId="15" xfId="0" applyNumberFormat="1" applyFont="1" applyFill="1" applyBorder="1" applyAlignment="1" applyProtection="1">
      <alignment horizontal="center" vertical="center"/>
      <protection locked="0"/>
    </xf>
    <xf numFmtId="3" fontId="0" fillId="44" borderId="54" xfId="0" applyNumberFormat="1" applyFont="1" applyFill="1" applyBorder="1" applyAlignment="1">
      <alignment/>
    </xf>
    <xf numFmtId="3" fontId="0" fillId="44" borderId="45" xfId="0" applyNumberFormat="1" applyFont="1" applyFill="1" applyBorder="1" applyAlignment="1">
      <alignment/>
    </xf>
    <xf numFmtId="3" fontId="76" fillId="44" borderId="45" xfId="0" applyNumberFormat="1" applyFont="1" applyFill="1" applyBorder="1" applyAlignment="1">
      <alignment/>
    </xf>
    <xf numFmtId="3" fontId="0" fillId="44" borderId="6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2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1" fontId="8" fillId="37" borderId="15" xfId="0" applyNumberFormat="1" applyFont="1" applyFill="1" applyBorder="1" applyAlignment="1" applyProtection="1">
      <alignment horizontal="center" vertical="center"/>
      <protection/>
    </xf>
    <xf numFmtId="0" fontId="8" fillId="44" borderId="13" xfId="0" applyNumberFormat="1" applyFont="1" applyFill="1" applyBorder="1" applyAlignment="1" applyProtection="1">
      <alignment horizontal="center" vertical="center" wrapText="1"/>
      <protection/>
    </xf>
    <xf numFmtId="49" fontId="8" fillId="44" borderId="14" xfId="0" applyNumberFormat="1" applyFont="1" applyFill="1" applyBorder="1" applyAlignment="1" applyProtection="1">
      <alignment horizontal="left" vertical="center" wrapText="1"/>
      <protection/>
    </xf>
    <xf numFmtId="49" fontId="77" fillId="44" borderId="14" xfId="0" applyNumberFormat="1" applyFont="1" applyFill="1" applyBorder="1" applyAlignment="1" applyProtection="1">
      <alignment horizontal="left" vertical="center" wrapText="1"/>
      <protection/>
    </xf>
    <xf numFmtId="1" fontId="8" fillId="44" borderId="15" xfId="0" applyNumberFormat="1" applyFont="1" applyFill="1" applyBorder="1" applyAlignment="1" applyProtection="1">
      <alignment horizontal="center" vertical="center"/>
      <protection/>
    </xf>
    <xf numFmtId="0" fontId="8" fillId="44" borderId="0" xfId="0" applyNumberFormat="1" applyFont="1" applyFill="1" applyBorder="1" applyAlignment="1" applyProtection="1">
      <alignment horizontal="center" vertical="center"/>
      <protection locked="0"/>
    </xf>
    <xf numFmtId="0" fontId="22" fillId="44" borderId="0" xfId="0" applyNumberFormat="1" applyFont="1" applyFill="1" applyBorder="1" applyAlignment="1" applyProtection="1">
      <alignment horizontal="center" vertical="center"/>
      <protection locked="0"/>
    </xf>
    <xf numFmtId="0" fontId="8" fillId="44" borderId="0" xfId="0" applyFont="1" applyFill="1" applyAlignment="1" applyProtection="1">
      <alignment/>
      <protection/>
    </xf>
    <xf numFmtId="0" fontId="8" fillId="44" borderId="14" xfId="0" applyFont="1" applyFill="1" applyBorder="1" applyAlignment="1" applyProtection="1">
      <alignment horizontal="left" vertical="center"/>
      <protection/>
    </xf>
    <xf numFmtId="0" fontId="8" fillId="44" borderId="15" xfId="0" applyNumberFormat="1" applyFont="1" applyFill="1" applyBorder="1" applyAlignment="1" applyProtection="1">
      <alignment horizontal="center" vertical="center"/>
      <protection locked="0"/>
    </xf>
    <xf numFmtId="0" fontId="8" fillId="44" borderId="14" xfId="0" applyFont="1" applyFill="1" applyBorder="1" applyAlignment="1" applyProtection="1">
      <alignment vertical="center"/>
      <protection/>
    </xf>
    <xf numFmtId="0" fontId="8" fillId="44" borderId="14" xfId="0" applyFont="1" applyFill="1" applyBorder="1" applyAlignment="1" applyProtection="1">
      <alignment horizontal="center" vertical="center"/>
      <protection/>
    </xf>
    <xf numFmtId="0" fontId="8" fillId="44" borderId="16" xfId="0" applyNumberFormat="1" applyFont="1" applyFill="1" applyBorder="1" applyAlignment="1" applyProtection="1">
      <alignment horizontal="center" vertical="center" wrapText="1"/>
      <protection/>
    </xf>
    <xf numFmtId="49" fontId="77" fillId="44" borderId="17" xfId="0" applyNumberFormat="1" applyFont="1" applyFill="1" applyBorder="1" applyAlignment="1" applyProtection="1">
      <alignment horizontal="left" vertical="center" wrapText="1"/>
      <protection/>
    </xf>
    <xf numFmtId="0" fontId="8" fillId="44" borderId="14" xfId="0" applyFont="1" applyFill="1" applyBorder="1" applyAlignment="1" applyProtection="1">
      <alignment vertical="center"/>
      <protection locked="0"/>
    </xf>
    <xf numFmtId="49" fontId="8" fillId="44" borderId="19" xfId="0" applyNumberFormat="1" applyFont="1" applyFill="1" applyBorder="1" applyAlignment="1" applyProtection="1">
      <alignment horizontal="left" vertical="center" wrapText="1"/>
      <protection/>
    </xf>
    <xf numFmtId="49" fontId="8" fillId="44" borderId="14" xfId="0" applyNumberFormat="1" applyFont="1" applyFill="1" applyBorder="1" applyAlignment="1" applyProtection="1">
      <alignment horizontal="left" vertical="center" wrapText="1" indent="3"/>
      <protection/>
    </xf>
    <xf numFmtId="0" fontId="79" fillId="33" borderId="0" xfId="0" applyFont="1" applyFill="1" applyAlignment="1" applyProtection="1">
      <alignment/>
      <protection/>
    </xf>
    <xf numFmtId="1" fontId="80" fillId="0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33" borderId="15" xfId="0" applyNumberFormat="1" applyFont="1" applyFill="1" applyBorder="1" applyAlignment="1" applyProtection="1">
      <alignment horizontal="center" vertical="center"/>
      <protection/>
    </xf>
    <xf numFmtId="2" fontId="30" fillId="37" borderId="15" xfId="0" applyNumberFormat="1" applyFont="1" applyFill="1" applyBorder="1" applyAlignment="1" applyProtection="1">
      <alignment horizontal="center" vertical="center"/>
      <protection/>
    </xf>
    <xf numFmtId="2" fontId="30" fillId="34" borderId="15" xfId="0" applyNumberFormat="1" applyFont="1" applyFill="1" applyBorder="1" applyAlignment="1" applyProtection="1">
      <alignment horizontal="center" vertical="center"/>
      <protection locked="0"/>
    </xf>
    <xf numFmtId="2" fontId="30" fillId="0" borderId="15" xfId="0" applyNumberFormat="1" applyFont="1" applyFill="1" applyBorder="1" applyAlignment="1" applyProtection="1">
      <alignment horizontal="center" vertical="center"/>
      <protection/>
    </xf>
    <xf numFmtId="1" fontId="8" fillId="34" borderId="15" xfId="0" applyNumberFormat="1" applyFont="1" applyFill="1" applyBorder="1" applyAlignment="1" applyProtection="1">
      <alignment horizontal="center" vertical="center"/>
      <protection locked="0"/>
    </xf>
    <xf numFmtId="10" fontId="30" fillId="34" borderId="15" xfId="0" applyNumberFormat="1" applyFont="1" applyFill="1" applyBorder="1" applyAlignment="1" applyProtection="1">
      <alignment horizontal="center" vertical="center"/>
      <protection locked="0"/>
    </xf>
    <xf numFmtId="190" fontId="8" fillId="37" borderId="15" xfId="0" applyNumberFormat="1" applyFont="1" applyFill="1" applyBorder="1" applyAlignment="1" applyProtection="1">
      <alignment horizontal="center" vertical="center"/>
      <protection/>
    </xf>
    <xf numFmtId="190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43" borderId="16" xfId="0" applyFont="1" applyFill="1" applyBorder="1" applyAlignment="1" applyProtection="1">
      <alignment horizontal="left" vertical="center" wrapText="1"/>
      <protection/>
    </xf>
    <xf numFmtId="0" fontId="4" fillId="43" borderId="17" xfId="0" applyFont="1" applyFill="1" applyBorder="1" applyAlignment="1" applyProtection="1">
      <alignment horizontal="left" vertical="center" wrapText="1"/>
      <protection/>
    </xf>
    <xf numFmtId="0" fontId="4" fillId="43" borderId="18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4" fillId="44" borderId="16" xfId="0" applyFont="1" applyFill="1" applyBorder="1" applyAlignment="1" applyProtection="1">
      <alignment horizontal="left" vertical="center" wrapText="1"/>
      <protection/>
    </xf>
    <xf numFmtId="0" fontId="4" fillId="44" borderId="17" xfId="0" applyFont="1" applyFill="1" applyBorder="1" applyAlignment="1" applyProtection="1">
      <alignment horizontal="left" vertical="center" wrapText="1"/>
      <protection/>
    </xf>
    <xf numFmtId="0" fontId="4" fillId="44" borderId="18" xfId="0" applyFont="1" applyFill="1" applyBorder="1" applyAlignment="1" applyProtection="1">
      <alignment horizontal="left" vertical="center" wrapText="1"/>
      <protection/>
    </xf>
    <xf numFmtId="49" fontId="8" fillId="36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49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44" borderId="62" xfId="0" applyFont="1" applyFill="1" applyBorder="1" applyAlignment="1" applyProtection="1">
      <alignment horizontal="left" vertical="center" wrapText="1"/>
      <protection/>
    </xf>
    <xf numFmtId="0" fontId="4" fillId="43" borderId="56" xfId="0" applyFont="1" applyFill="1" applyBorder="1" applyAlignment="1" applyProtection="1">
      <alignment horizontal="left" vertical="center" wrapText="1"/>
      <protection/>
    </xf>
    <xf numFmtId="0" fontId="4" fillId="43" borderId="22" xfId="0" applyFont="1" applyFill="1" applyBorder="1" applyAlignment="1" applyProtection="1">
      <alignment horizontal="left" vertical="center" wrapText="1"/>
      <protection/>
    </xf>
    <xf numFmtId="0" fontId="4" fillId="43" borderId="42" xfId="0" applyFont="1" applyFill="1" applyBorder="1" applyAlignment="1" applyProtection="1">
      <alignment horizontal="left" vertical="center" wrapText="1"/>
      <protection/>
    </xf>
    <xf numFmtId="0" fontId="74" fillId="38" borderId="63" xfId="0" applyFont="1" applyFill="1" applyBorder="1" applyAlignment="1">
      <alignment horizontal="left" vertical="top" wrapText="1"/>
    </xf>
    <xf numFmtId="0" fontId="74" fillId="38" borderId="64" xfId="0" applyFont="1" applyFill="1" applyBorder="1" applyAlignment="1">
      <alignment horizontal="left" vertical="top" wrapText="1"/>
    </xf>
    <xf numFmtId="0" fontId="74" fillId="38" borderId="65" xfId="0" applyFont="1" applyFill="1" applyBorder="1" applyAlignment="1">
      <alignment horizontal="left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3" xfId="0" applyFont="1" applyBorder="1" applyAlignment="1">
      <alignment horizontal="center" vertical="top" wrapText="1"/>
    </xf>
    <xf numFmtId="0" fontId="74" fillId="0" borderId="3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Normal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3"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11</xdr:row>
      <xdr:rowOff>47625</xdr:rowOff>
    </xdr:from>
    <xdr:ext cx="3848100" cy="1304925"/>
    <xdr:sp>
      <xdr:nvSpPr>
        <xdr:cNvPr id="1" name="TextBox 1"/>
        <xdr:cNvSpPr txBox="1">
          <a:spLocks noChangeArrowheads="1"/>
        </xdr:cNvSpPr>
      </xdr:nvSpPr>
      <xdr:spPr>
        <a:xfrm>
          <a:off x="6953250" y="1933575"/>
          <a:ext cx="3848100" cy="1304925"/>
        </a:xfrm>
        <a:prstGeom prst="rect">
          <a:avLst/>
        </a:prstGeom>
        <a:solidFill>
          <a:srgbClr val="C6D9F1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calculations on this tab are put in place as an illustration of the model described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Appendix to the revised Annex 1 of the Railway Safety Directive. No data should be filled in here. It only serves the purpose of explaining the calculations done.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calculations are done based on delays for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ALL accidents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C26"/>
  <sheetViews>
    <sheetView showGridLines="0" zoomScalePageLayoutView="0" workbookViewId="0" topLeftCell="A1">
      <selection activeCell="B16" sqref="B16"/>
    </sheetView>
  </sheetViews>
  <sheetFormatPr defaultColWidth="9.140625" defaultRowHeight="12.75"/>
  <sheetData>
    <row r="2" ht="15.75">
      <c r="B2" s="193" t="s">
        <v>491</v>
      </c>
    </row>
    <row r="3" ht="7.5" customHeight="1">
      <c r="B3" s="177"/>
    </row>
    <row r="4" ht="14.25">
      <c r="B4" s="194" t="s">
        <v>492</v>
      </c>
    </row>
    <row r="5" ht="14.25">
      <c r="B5" s="194" t="s">
        <v>493</v>
      </c>
    </row>
    <row r="9" ht="18">
      <c r="B9" s="32" t="s">
        <v>494</v>
      </c>
    </row>
    <row r="10" ht="7.5" customHeight="1"/>
    <row r="11" ht="18.75">
      <c r="B11" s="195" t="s">
        <v>495</v>
      </c>
    </row>
    <row r="12" ht="18.75">
      <c r="B12" s="195" t="s">
        <v>496</v>
      </c>
    </row>
    <row r="13" ht="14.25" customHeight="1">
      <c r="B13" s="195" t="s">
        <v>497</v>
      </c>
    </row>
    <row r="14" ht="9" customHeight="1">
      <c r="B14" s="195"/>
    </row>
    <row r="15" ht="18.75">
      <c r="B15" s="195" t="s">
        <v>498</v>
      </c>
    </row>
    <row r="16" ht="18.75">
      <c r="B16" s="195" t="s">
        <v>499</v>
      </c>
    </row>
    <row r="17" ht="18.75">
      <c r="B17" s="195"/>
    </row>
    <row r="21" ht="15">
      <c r="B21" s="253"/>
    </row>
    <row r="22" ht="15">
      <c r="B22" s="253"/>
    </row>
    <row r="23" spans="2:3" ht="15">
      <c r="B23" s="253"/>
      <c r="C23" s="254"/>
    </row>
    <row r="24" spans="2:3" ht="15">
      <c r="B24" s="253"/>
      <c r="C24" s="254"/>
    </row>
    <row r="25" ht="15">
      <c r="B25" s="253"/>
    </row>
    <row r="26" ht="15">
      <c r="B26" s="2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H251"/>
  <sheetViews>
    <sheetView showGridLines="0" tabSelected="1" view="pageBreakPreview" zoomScale="70" zoomScaleNormal="75" zoomScaleSheetLayoutView="70" zoomScalePageLayoutView="0" workbookViewId="0" topLeftCell="A1">
      <selection activeCell="E234" sqref="E234"/>
    </sheetView>
  </sheetViews>
  <sheetFormatPr defaultColWidth="9.140625" defaultRowHeight="27" customHeight="1"/>
  <cols>
    <col min="1" max="1" width="7.57421875" style="27" customWidth="1"/>
    <col min="2" max="2" width="10.7109375" style="198" customWidth="1"/>
    <col min="3" max="3" width="167.57421875" style="9" customWidth="1"/>
    <col min="4" max="4" width="41.28125" style="250" customWidth="1"/>
    <col min="5" max="5" width="22.28125" style="28" customWidth="1"/>
    <col min="6" max="6" width="6.7109375" style="220" customWidth="1"/>
    <col min="7" max="7" width="16.00390625" style="237" customWidth="1"/>
    <col min="8" max="16384" width="9.140625" style="9" customWidth="1"/>
  </cols>
  <sheetData>
    <row r="1" spans="1:6" s="238" customFormat="1" ht="27" customHeight="1">
      <c r="A1" s="239"/>
      <c r="B1" s="240"/>
      <c r="C1" s="197"/>
      <c r="D1" s="242"/>
      <c r="E1" s="241" t="s">
        <v>378</v>
      </c>
      <c r="F1" s="203"/>
    </row>
    <row r="2" spans="1:7" ht="30" customHeight="1" thickBot="1">
      <c r="A2" s="302" t="s">
        <v>516</v>
      </c>
      <c r="B2" s="302"/>
      <c r="C2" s="302"/>
      <c r="D2" s="302"/>
      <c r="E2" s="302"/>
      <c r="F2" s="204"/>
      <c r="G2" s="222"/>
    </row>
    <row r="3" spans="1:7" ht="30" customHeight="1">
      <c r="A3" s="10" t="s">
        <v>380</v>
      </c>
      <c r="B3" s="252" t="s">
        <v>381</v>
      </c>
      <c r="C3" s="11" t="s">
        <v>382</v>
      </c>
      <c r="D3" s="243" t="s">
        <v>383</v>
      </c>
      <c r="E3" s="12" t="s">
        <v>384</v>
      </c>
      <c r="F3" s="205"/>
      <c r="G3" s="223"/>
    </row>
    <row r="4" spans="1:7" ht="30" customHeight="1">
      <c r="A4" s="299" t="s">
        <v>93</v>
      </c>
      <c r="B4" s="300"/>
      <c r="C4" s="300">
        <v>14</v>
      </c>
      <c r="D4" s="300">
        <v>3</v>
      </c>
      <c r="E4" s="301"/>
      <c r="F4" s="196"/>
      <c r="G4" s="224"/>
    </row>
    <row r="5" spans="1:7" ht="54" customHeight="1">
      <c r="A5" s="13" t="s">
        <v>369</v>
      </c>
      <c r="B5" s="14" t="s">
        <v>91</v>
      </c>
      <c r="C5" s="14" t="s">
        <v>385</v>
      </c>
      <c r="D5" s="251" t="s">
        <v>386</v>
      </c>
      <c r="E5" s="15" t="str">
        <f>INDEX('Reference info'!B3:B33,'Reference info'!B2,1,1)</f>
        <v>SK</v>
      </c>
      <c r="F5" s="206"/>
      <c r="G5" s="225"/>
    </row>
    <row r="6" spans="1:7" ht="30" customHeight="1">
      <c r="A6" s="13" t="s">
        <v>370</v>
      </c>
      <c r="B6" s="14" t="s">
        <v>92</v>
      </c>
      <c r="C6" s="14" t="s">
        <v>387</v>
      </c>
      <c r="D6" s="244"/>
      <c r="E6" s="15">
        <f>INDEX('Reference info'!C3:C19,'Reference info'!C2,1,1)</f>
        <v>0</v>
      </c>
      <c r="F6" s="206"/>
      <c r="G6" s="225"/>
    </row>
    <row r="7" spans="1:7" ht="5.25" customHeight="1">
      <c r="A7" s="16"/>
      <c r="B7" s="18"/>
      <c r="C7" s="18"/>
      <c r="D7" s="245"/>
      <c r="E7" s="19"/>
      <c r="F7" s="205"/>
      <c r="G7" s="223"/>
    </row>
    <row r="8" spans="1:7" ht="29.25" customHeight="1">
      <c r="A8" s="299" t="s">
        <v>388</v>
      </c>
      <c r="B8" s="300"/>
      <c r="C8" s="300"/>
      <c r="D8" s="300"/>
      <c r="E8" s="301"/>
      <c r="F8" s="205"/>
      <c r="G8" s="223"/>
    </row>
    <row r="9" spans="1:7" ht="30" customHeight="1">
      <c r="A9" s="299" t="s">
        <v>389</v>
      </c>
      <c r="B9" s="300"/>
      <c r="C9" s="300"/>
      <c r="D9" s="300"/>
      <c r="E9" s="301"/>
      <c r="F9" s="196"/>
      <c r="G9" s="224"/>
    </row>
    <row r="10" spans="1:7" ht="30" customHeight="1">
      <c r="A10" s="52">
        <v>1</v>
      </c>
      <c r="B10" s="14" t="s">
        <v>60</v>
      </c>
      <c r="C10" s="14" t="s">
        <v>390</v>
      </c>
      <c r="D10" s="244" t="s">
        <v>500</v>
      </c>
      <c r="E10" s="20"/>
      <c r="F10" s="207"/>
      <c r="G10" s="226"/>
    </row>
    <row r="11" spans="1:7" ht="30" customHeight="1" hidden="1">
      <c r="A11" s="52">
        <v>2</v>
      </c>
      <c r="B11" s="14" t="s">
        <v>61</v>
      </c>
      <c r="C11" s="14" t="s">
        <v>374</v>
      </c>
      <c r="D11" s="244" t="s">
        <v>500</v>
      </c>
      <c r="E11" s="255">
        <f>+IF(E12&lt;&gt;"-",VALUE(E12),)+IF(E13&lt;&gt;"-",VALUE(E13),)</f>
        <v>0</v>
      </c>
      <c r="F11" s="208"/>
      <c r="G11" s="227"/>
    </row>
    <row r="12" spans="1:7" ht="30" customHeight="1">
      <c r="A12" s="272">
        <v>3</v>
      </c>
      <c r="B12" s="279" t="s">
        <v>296</v>
      </c>
      <c r="C12" s="273" t="s">
        <v>391</v>
      </c>
      <c r="D12" s="274" t="s">
        <v>500</v>
      </c>
      <c r="E12" s="280"/>
      <c r="F12" s="209"/>
      <c r="G12" s="221"/>
    </row>
    <row r="13" spans="1:7" ht="30" customHeight="1">
      <c r="A13" s="272">
        <v>4</v>
      </c>
      <c r="B13" s="279" t="s">
        <v>297</v>
      </c>
      <c r="C13" s="273" t="s">
        <v>392</v>
      </c>
      <c r="D13" s="274" t="s">
        <v>500</v>
      </c>
      <c r="E13" s="280"/>
      <c r="F13" s="209"/>
      <c r="G13" s="221"/>
    </row>
    <row r="14" spans="1:7" ht="30" customHeight="1">
      <c r="A14" s="52">
        <v>5</v>
      </c>
      <c r="B14" s="14" t="s">
        <v>62</v>
      </c>
      <c r="C14" s="14" t="s">
        <v>393</v>
      </c>
      <c r="D14" s="244" t="s">
        <v>500</v>
      </c>
      <c r="E14" s="268"/>
      <c r="F14" s="208"/>
      <c r="G14" s="227"/>
    </row>
    <row r="15" spans="1:7" ht="30" customHeight="1">
      <c r="A15" s="272">
        <v>6</v>
      </c>
      <c r="B15" s="273" t="s">
        <v>63</v>
      </c>
      <c r="C15" s="273" t="s">
        <v>394</v>
      </c>
      <c r="D15" s="274" t="s">
        <v>500</v>
      </c>
      <c r="E15" s="280"/>
      <c r="F15" s="208"/>
      <c r="G15" s="227"/>
    </row>
    <row r="16" spans="1:7" ht="30" customHeight="1">
      <c r="A16" s="272">
        <v>7</v>
      </c>
      <c r="B16" s="279" t="s">
        <v>305</v>
      </c>
      <c r="C16" s="281" t="s">
        <v>395</v>
      </c>
      <c r="D16" s="274" t="s">
        <v>500</v>
      </c>
      <c r="E16" s="280"/>
      <c r="F16" s="209"/>
      <c r="G16" s="221"/>
    </row>
    <row r="17" spans="1:7" ht="30" customHeight="1">
      <c r="A17" s="272">
        <v>8</v>
      </c>
      <c r="B17" s="279" t="s">
        <v>306</v>
      </c>
      <c r="C17" s="281" t="s">
        <v>396</v>
      </c>
      <c r="D17" s="274" t="s">
        <v>500</v>
      </c>
      <c r="E17" s="280"/>
      <c r="F17" s="209"/>
      <c r="G17" s="221"/>
    </row>
    <row r="18" spans="1:7" ht="30" customHeight="1">
      <c r="A18" s="272">
        <v>9</v>
      </c>
      <c r="B18" s="279" t="s">
        <v>307</v>
      </c>
      <c r="C18" s="281" t="s">
        <v>397</v>
      </c>
      <c r="D18" s="274" t="s">
        <v>500</v>
      </c>
      <c r="E18" s="280"/>
      <c r="F18" s="209"/>
      <c r="G18" s="221"/>
    </row>
    <row r="19" spans="1:8" ht="30" customHeight="1">
      <c r="A19" s="272">
        <v>10</v>
      </c>
      <c r="B19" s="279" t="s">
        <v>308</v>
      </c>
      <c r="C19" s="281" t="s">
        <v>398</v>
      </c>
      <c r="D19" s="274" t="s">
        <v>500</v>
      </c>
      <c r="E19" s="280"/>
      <c r="F19" s="209"/>
      <c r="G19" s="290" t="s">
        <v>293</v>
      </c>
      <c r="H19" s="288"/>
    </row>
    <row r="20" spans="1:7" ht="30" customHeight="1">
      <c r="A20" s="272">
        <v>11</v>
      </c>
      <c r="B20" s="279" t="s">
        <v>309</v>
      </c>
      <c r="C20" s="281" t="s">
        <v>399</v>
      </c>
      <c r="D20" s="274" t="s">
        <v>500</v>
      </c>
      <c r="E20" s="280"/>
      <c r="F20" s="209"/>
      <c r="G20" s="221"/>
    </row>
    <row r="21" spans="1:7" ht="30" customHeight="1">
      <c r="A21" s="52">
        <v>12</v>
      </c>
      <c r="B21" s="14" t="s">
        <v>64</v>
      </c>
      <c r="C21" s="14" t="s">
        <v>400</v>
      </c>
      <c r="D21" s="244" t="s">
        <v>500</v>
      </c>
      <c r="E21" s="268"/>
      <c r="F21" s="209"/>
      <c r="G21" s="221"/>
    </row>
    <row r="22" spans="1:7" ht="30" customHeight="1">
      <c r="A22" s="52">
        <v>13</v>
      </c>
      <c r="B22" s="21" t="s">
        <v>65</v>
      </c>
      <c r="C22" s="21" t="s">
        <v>401</v>
      </c>
      <c r="D22" s="244" t="s">
        <v>500</v>
      </c>
      <c r="E22" s="268"/>
      <c r="F22" s="208"/>
      <c r="G22" s="227"/>
    </row>
    <row r="23" spans="1:7" ht="30" customHeight="1">
      <c r="A23" s="52">
        <v>14</v>
      </c>
      <c r="B23" s="21" t="s">
        <v>66</v>
      </c>
      <c r="C23" s="21" t="s">
        <v>402</v>
      </c>
      <c r="D23" s="244" t="s">
        <v>500</v>
      </c>
      <c r="E23" s="268"/>
      <c r="F23" s="208"/>
      <c r="G23" s="227"/>
    </row>
    <row r="24" spans="1:7" ht="5.25" customHeight="1">
      <c r="A24" s="22"/>
      <c r="B24" s="23"/>
      <c r="C24" s="23"/>
      <c r="D24" s="246"/>
      <c r="E24" s="24"/>
      <c r="F24" s="210"/>
      <c r="G24" s="228"/>
    </row>
    <row r="25" spans="1:7" ht="30" customHeight="1">
      <c r="A25" s="299" t="s">
        <v>403</v>
      </c>
      <c r="B25" s="300"/>
      <c r="C25" s="300"/>
      <c r="D25" s="300"/>
      <c r="E25" s="301"/>
      <c r="F25" s="196"/>
      <c r="G25" s="224"/>
    </row>
    <row r="26" spans="1:7" ht="30" customHeight="1">
      <c r="A26" s="299" t="s">
        <v>404</v>
      </c>
      <c r="B26" s="300"/>
      <c r="C26" s="300"/>
      <c r="D26" s="300"/>
      <c r="E26" s="301"/>
      <c r="F26" s="196"/>
      <c r="G26" s="224"/>
    </row>
    <row r="27" spans="1:7" ht="30" customHeight="1">
      <c r="A27" s="52">
        <v>15</v>
      </c>
      <c r="B27" s="14" t="s">
        <v>150</v>
      </c>
      <c r="C27" s="14" t="s">
        <v>405</v>
      </c>
      <c r="D27" s="244" t="s">
        <v>500</v>
      </c>
      <c r="E27" s="20"/>
      <c r="F27" s="207"/>
      <c r="G27" s="226"/>
    </row>
    <row r="28" spans="1:7" s="278" customFormat="1" ht="30" customHeight="1">
      <c r="A28" s="272">
        <v>16</v>
      </c>
      <c r="B28" s="273" t="s">
        <v>151</v>
      </c>
      <c r="C28" s="273" t="s">
        <v>406</v>
      </c>
      <c r="D28" s="274" t="s">
        <v>500</v>
      </c>
      <c r="E28" s="275"/>
      <c r="F28" s="276"/>
      <c r="G28" s="277"/>
    </row>
    <row r="29" spans="1:7" ht="30" customHeight="1">
      <c r="A29" s="282">
        <v>17</v>
      </c>
      <c r="B29" s="279" t="s">
        <v>299</v>
      </c>
      <c r="C29" s="273" t="s">
        <v>407</v>
      </c>
      <c r="D29" s="274" t="s">
        <v>500</v>
      </c>
      <c r="E29" s="275"/>
      <c r="F29" s="209"/>
      <c r="G29" s="221"/>
    </row>
    <row r="30" spans="1:7" ht="30" customHeight="1">
      <c r="A30" s="282">
        <v>18</v>
      </c>
      <c r="B30" s="279" t="s">
        <v>301</v>
      </c>
      <c r="C30" s="273" t="s">
        <v>408</v>
      </c>
      <c r="D30" s="274" t="s">
        <v>500</v>
      </c>
      <c r="E30" s="275"/>
      <c r="F30" s="209"/>
      <c r="G30" s="221"/>
    </row>
    <row r="31" spans="1:7" ht="30" customHeight="1">
      <c r="A31" s="52">
        <v>19</v>
      </c>
      <c r="B31" s="14" t="s">
        <v>152</v>
      </c>
      <c r="C31" s="14" t="s">
        <v>409</v>
      </c>
      <c r="D31" s="244" t="s">
        <v>500</v>
      </c>
      <c r="E31" s="36"/>
      <c r="F31" s="211"/>
      <c r="G31" s="229"/>
    </row>
    <row r="32" spans="1:7" ht="30" customHeight="1">
      <c r="A32" s="52">
        <v>20</v>
      </c>
      <c r="B32" s="14" t="s">
        <v>153</v>
      </c>
      <c r="C32" s="14" t="s">
        <v>410</v>
      </c>
      <c r="D32" s="244" t="s">
        <v>500</v>
      </c>
      <c r="E32" s="36"/>
      <c r="F32" s="211"/>
      <c r="G32" s="229"/>
    </row>
    <row r="33" spans="1:7" ht="30" customHeight="1">
      <c r="A33" s="52">
        <v>21</v>
      </c>
      <c r="B33" s="14" t="s">
        <v>154</v>
      </c>
      <c r="C33" s="14" t="s">
        <v>411</v>
      </c>
      <c r="D33" s="244" t="s">
        <v>500</v>
      </c>
      <c r="E33" s="36"/>
      <c r="F33" s="211"/>
      <c r="G33" s="229"/>
    </row>
    <row r="34" spans="1:7" ht="27" customHeight="1">
      <c r="A34" s="52">
        <v>22</v>
      </c>
      <c r="B34" s="14" t="s">
        <v>155</v>
      </c>
      <c r="C34" s="14" t="s">
        <v>412</v>
      </c>
      <c r="D34" s="244" t="s">
        <v>500</v>
      </c>
      <c r="E34" s="36"/>
      <c r="F34" s="211"/>
      <c r="G34" s="229"/>
    </row>
    <row r="35" spans="1:7" ht="27" customHeight="1">
      <c r="A35" s="52">
        <v>23</v>
      </c>
      <c r="B35" s="14" t="s">
        <v>156</v>
      </c>
      <c r="C35" s="14" t="s">
        <v>413</v>
      </c>
      <c r="D35" s="244" t="s">
        <v>500</v>
      </c>
      <c r="E35" s="36"/>
      <c r="F35" s="211"/>
      <c r="G35" s="229"/>
    </row>
    <row r="36" spans="1:7" ht="6.75" customHeight="1">
      <c r="A36" s="22"/>
      <c r="B36" s="23"/>
      <c r="C36" s="23"/>
      <c r="D36" s="246"/>
      <c r="E36" s="24"/>
      <c r="F36" s="210"/>
      <c r="G36" s="228"/>
    </row>
    <row r="37" spans="1:7" ht="27" customHeight="1">
      <c r="A37" s="299" t="s">
        <v>414</v>
      </c>
      <c r="B37" s="300"/>
      <c r="C37" s="300"/>
      <c r="D37" s="300"/>
      <c r="E37" s="301"/>
      <c r="F37" s="196"/>
      <c r="G37" s="224"/>
    </row>
    <row r="38" spans="1:7" ht="27" customHeight="1">
      <c r="A38" s="52">
        <v>24</v>
      </c>
      <c r="B38" s="14" t="s">
        <v>122</v>
      </c>
      <c r="C38" s="14" t="s">
        <v>405</v>
      </c>
      <c r="D38" s="244" t="s">
        <v>500</v>
      </c>
      <c r="E38" s="20"/>
      <c r="F38" s="207"/>
      <c r="G38" s="226"/>
    </row>
    <row r="39" spans="1:7" ht="27" customHeight="1" hidden="1">
      <c r="A39" s="52">
        <v>25</v>
      </c>
      <c r="B39" s="14" t="s">
        <v>123</v>
      </c>
      <c r="C39" s="14" t="s">
        <v>367</v>
      </c>
      <c r="D39" s="244" t="s">
        <v>500</v>
      </c>
      <c r="E39" s="36">
        <f>+IF(E40&lt;&gt;"-",VALUE(E40),)+IF(E41&lt;&gt;"-",VALUE(E41),)</f>
        <v>0</v>
      </c>
      <c r="F39" s="208"/>
      <c r="G39" s="227"/>
    </row>
    <row r="40" spans="1:7" ht="27" customHeight="1">
      <c r="A40" s="272">
        <v>26</v>
      </c>
      <c r="B40" s="279" t="s">
        <v>310</v>
      </c>
      <c r="C40" s="273" t="s">
        <v>415</v>
      </c>
      <c r="D40" s="274" t="s">
        <v>500</v>
      </c>
      <c r="E40" s="280"/>
      <c r="F40" s="209"/>
      <c r="G40" s="221"/>
    </row>
    <row r="41" spans="1:7" ht="27" customHeight="1">
      <c r="A41" s="272">
        <v>27</v>
      </c>
      <c r="B41" s="279" t="s">
        <v>311</v>
      </c>
      <c r="C41" s="273" t="s">
        <v>416</v>
      </c>
      <c r="D41" s="274" t="s">
        <v>500</v>
      </c>
      <c r="E41" s="280"/>
      <c r="F41" s="209"/>
      <c r="G41" s="221"/>
    </row>
    <row r="42" spans="1:7" ht="27" customHeight="1">
      <c r="A42" s="52">
        <v>28</v>
      </c>
      <c r="B42" s="14" t="s">
        <v>124</v>
      </c>
      <c r="C42" s="14" t="s">
        <v>409</v>
      </c>
      <c r="D42" s="244" t="s">
        <v>500</v>
      </c>
      <c r="E42" s="268"/>
      <c r="F42" s="212"/>
      <c r="G42" s="230"/>
    </row>
    <row r="43" spans="1:7" ht="27" customHeight="1">
      <c r="A43" s="52">
        <v>29</v>
      </c>
      <c r="B43" s="14" t="s">
        <v>125</v>
      </c>
      <c r="C43" s="14" t="s">
        <v>410</v>
      </c>
      <c r="D43" s="244" t="s">
        <v>500</v>
      </c>
      <c r="E43" s="268"/>
      <c r="F43" s="212"/>
      <c r="G43" s="230"/>
    </row>
    <row r="44" spans="1:7" ht="27" customHeight="1">
      <c r="A44" s="52">
        <v>30</v>
      </c>
      <c r="B44" s="14" t="s">
        <v>126</v>
      </c>
      <c r="C44" s="14" t="s">
        <v>411</v>
      </c>
      <c r="D44" s="244" t="s">
        <v>500</v>
      </c>
      <c r="E44" s="268"/>
      <c r="F44" s="212"/>
      <c r="G44" s="230"/>
    </row>
    <row r="45" spans="1:7" ht="27" customHeight="1">
      <c r="A45" s="52">
        <v>31</v>
      </c>
      <c r="B45" s="14" t="s">
        <v>127</v>
      </c>
      <c r="C45" s="14" t="s">
        <v>412</v>
      </c>
      <c r="D45" s="244" t="s">
        <v>500</v>
      </c>
      <c r="E45" s="268"/>
      <c r="F45" s="212"/>
      <c r="G45" s="230"/>
    </row>
    <row r="46" spans="1:7" ht="27" customHeight="1">
      <c r="A46" s="52">
        <v>32</v>
      </c>
      <c r="B46" s="14" t="s">
        <v>128</v>
      </c>
      <c r="C46" s="14" t="s">
        <v>413</v>
      </c>
      <c r="D46" s="244" t="s">
        <v>500</v>
      </c>
      <c r="E46" s="268"/>
      <c r="F46" s="212"/>
      <c r="G46" s="230"/>
    </row>
    <row r="47" spans="1:7" ht="27" customHeight="1">
      <c r="A47" s="299" t="s">
        <v>417</v>
      </c>
      <c r="B47" s="300"/>
      <c r="C47" s="300"/>
      <c r="D47" s="300"/>
      <c r="E47" s="301"/>
      <c r="F47" s="196"/>
      <c r="G47" s="224"/>
    </row>
    <row r="48" spans="1:7" ht="27" customHeight="1">
      <c r="A48" s="52">
        <v>33</v>
      </c>
      <c r="B48" s="14" t="s">
        <v>129</v>
      </c>
      <c r="C48" s="14" t="s">
        <v>405</v>
      </c>
      <c r="D48" s="244" t="s">
        <v>500</v>
      </c>
      <c r="E48" s="20"/>
      <c r="F48" s="207"/>
      <c r="G48" s="226"/>
    </row>
    <row r="49" spans="1:7" ht="27" customHeight="1" hidden="1">
      <c r="A49" s="52">
        <v>34</v>
      </c>
      <c r="B49" s="14" t="s">
        <v>130</v>
      </c>
      <c r="C49" s="14" t="s">
        <v>367</v>
      </c>
      <c r="D49" s="244" t="s">
        <v>500</v>
      </c>
      <c r="E49" s="36">
        <f>+IF(E50&lt;&gt;"-",VALUE(E50),)+IF(E51&lt;&gt;"-",VALUE(E51),)</f>
        <v>0</v>
      </c>
      <c r="F49" s="212"/>
      <c r="G49" s="230"/>
    </row>
    <row r="50" spans="1:7" ht="27" customHeight="1">
      <c r="A50" s="272">
        <v>35</v>
      </c>
      <c r="B50" s="279" t="s">
        <v>365</v>
      </c>
      <c r="C50" s="273" t="s">
        <v>415</v>
      </c>
      <c r="D50" s="274" t="s">
        <v>500</v>
      </c>
      <c r="E50" s="280"/>
      <c r="F50" s="209"/>
      <c r="G50" s="221"/>
    </row>
    <row r="51" spans="1:7" ht="27" customHeight="1">
      <c r="A51" s="272">
        <v>36</v>
      </c>
      <c r="B51" s="279" t="s">
        <v>366</v>
      </c>
      <c r="C51" s="273" t="s">
        <v>416</v>
      </c>
      <c r="D51" s="274" t="s">
        <v>500</v>
      </c>
      <c r="E51" s="280"/>
      <c r="F51" s="209"/>
      <c r="G51" s="221"/>
    </row>
    <row r="52" spans="1:7" ht="27" customHeight="1">
      <c r="A52" s="52">
        <v>37</v>
      </c>
      <c r="B52" s="14" t="s">
        <v>131</v>
      </c>
      <c r="C52" s="14" t="s">
        <v>409</v>
      </c>
      <c r="D52" s="244" t="s">
        <v>500</v>
      </c>
      <c r="E52" s="268"/>
      <c r="F52" s="212"/>
      <c r="G52" s="230"/>
    </row>
    <row r="53" spans="1:7" ht="27" customHeight="1">
      <c r="A53" s="52">
        <v>38</v>
      </c>
      <c r="B53" s="14" t="s">
        <v>132</v>
      </c>
      <c r="C53" s="14" t="s">
        <v>410</v>
      </c>
      <c r="D53" s="244" t="s">
        <v>500</v>
      </c>
      <c r="E53" s="268"/>
      <c r="F53" s="212"/>
      <c r="G53" s="230"/>
    </row>
    <row r="54" spans="1:7" ht="27" customHeight="1">
      <c r="A54" s="52">
        <v>39</v>
      </c>
      <c r="B54" s="14" t="s">
        <v>133</v>
      </c>
      <c r="C54" s="14" t="s">
        <v>411</v>
      </c>
      <c r="D54" s="244" t="s">
        <v>500</v>
      </c>
      <c r="E54" s="268"/>
      <c r="F54" s="212"/>
      <c r="G54" s="230"/>
    </row>
    <row r="55" spans="1:7" ht="27" customHeight="1">
      <c r="A55" s="52">
        <v>40</v>
      </c>
      <c r="B55" s="14" t="s">
        <v>134</v>
      </c>
      <c r="C55" s="14" t="s">
        <v>412</v>
      </c>
      <c r="D55" s="244" t="s">
        <v>500</v>
      </c>
      <c r="E55" s="268"/>
      <c r="F55" s="212"/>
      <c r="G55" s="230"/>
    </row>
    <row r="56" spans="1:7" ht="27" customHeight="1">
      <c r="A56" s="52">
        <v>41</v>
      </c>
      <c r="B56" s="14" t="s">
        <v>135</v>
      </c>
      <c r="C56" s="14" t="s">
        <v>413</v>
      </c>
      <c r="D56" s="244" t="s">
        <v>500</v>
      </c>
      <c r="E56" s="268"/>
      <c r="F56" s="212"/>
      <c r="G56" s="230"/>
    </row>
    <row r="57" spans="1:7" ht="27" customHeight="1">
      <c r="A57" s="299" t="s">
        <v>418</v>
      </c>
      <c r="B57" s="300"/>
      <c r="C57" s="300"/>
      <c r="D57" s="300"/>
      <c r="E57" s="301"/>
      <c r="F57" s="196"/>
      <c r="G57" s="224"/>
    </row>
    <row r="58" spans="1:7" ht="27" customHeight="1">
      <c r="A58" s="52">
        <v>42</v>
      </c>
      <c r="B58" s="14" t="s">
        <v>136</v>
      </c>
      <c r="C58" s="14" t="s">
        <v>405</v>
      </c>
      <c r="D58" s="244" t="s">
        <v>500</v>
      </c>
      <c r="E58" s="20"/>
      <c r="F58" s="207"/>
      <c r="G58" s="226"/>
    </row>
    <row r="59" spans="1:7" ht="27" customHeight="1" hidden="1">
      <c r="A59" s="52">
        <v>43</v>
      </c>
      <c r="B59" s="14" t="s">
        <v>137</v>
      </c>
      <c r="C59" s="14" t="s">
        <v>367</v>
      </c>
      <c r="D59" s="244" t="s">
        <v>500</v>
      </c>
      <c r="E59" s="36">
        <f>+IF(E60&lt;&gt;"-",VALUE(E60),)+IF(E61&lt;&gt;"-",VALUE(E61),)</f>
        <v>0</v>
      </c>
      <c r="F59" s="208"/>
      <c r="G59" s="227"/>
    </row>
    <row r="60" spans="1:7" ht="27" customHeight="1">
      <c r="A60" s="272">
        <v>44</v>
      </c>
      <c r="B60" s="279" t="s">
        <v>312</v>
      </c>
      <c r="C60" s="273" t="s">
        <v>415</v>
      </c>
      <c r="D60" s="274" t="s">
        <v>500</v>
      </c>
      <c r="E60" s="280"/>
      <c r="F60" s="209"/>
      <c r="G60" s="221"/>
    </row>
    <row r="61" spans="1:7" ht="27" customHeight="1">
      <c r="A61" s="272">
        <v>45</v>
      </c>
      <c r="B61" s="279" t="s">
        <v>313</v>
      </c>
      <c r="C61" s="273" t="s">
        <v>416</v>
      </c>
      <c r="D61" s="274" t="s">
        <v>500</v>
      </c>
      <c r="E61" s="280"/>
      <c r="F61" s="209"/>
      <c r="G61" s="221"/>
    </row>
    <row r="62" spans="1:7" ht="27" customHeight="1">
      <c r="A62" s="52">
        <v>46</v>
      </c>
      <c r="B62" s="14" t="s">
        <v>138</v>
      </c>
      <c r="C62" s="14" t="s">
        <v>409</v>
      </c>
      <c r="D62" s="244" t="s">
        <v>500</v>
      </c>
      <c r="E62" s="268"/>
      <c r="F62" s="212"/>
      <c r="G62" s="230"/>
    </row>
    <row r="63" spans="1:7" ht="27" customHeight="1">
      <c r="A63" s="52">
        <v>47</v>
      </c>
      <c r="B63" s="14" t="s">
        <v>139</v>
      </c>
      <c r="C63" s="14" t="s">
        <v>410</v>
      </c>
      <c r="D63" s="244" t="s">
        <v>500</v>
      </c>
      <c r="E63" s="268"/>
      <c r="F63" s="212"/>
      <c r="G63" s="230"/>
    </row>
    <row r="64" spans="1:7" ht="27" customHeight="1">
      <c r="A64" s="52">
        <v>48</v>
      </c>
      <c r="B64" s="14" t="s">
        <v>140</v>
      </c>
      <c r="C64" s="14" t="s">
        <v>411</v>
      </c>
      <c r="D64" s="244" t="s">
        <v>500</v>
      </c>
      <c r="E64" s="268"/>
      <c r="F64" s="212"/>
      <c r="G64" s="230"/>
    </row>
    <row r="65" spans="1:7" ht="27" customHeight="1">
      <c r="A65" s="52">
        <v>49</v>
      </c>
      <c r="B65" s="14" t="s">
        <v>141</v>
      </c>
      <c r="C65" s="14" t="s">
        <v>412</v>
      </c>
      <c r="D65" s="244" t="s">
        <v>500</v>
      </c>
      <c r="E65" s="268"/>
      <c r="F65" s="212"/>
      <c r="G65" s="230"/>
    </row>
    <row r="66" spans="1:7" ht="27" customHeight="1">
      <c r="A66" s="52">
        <v>50</v>
      </c>
      <c r="B66" s="14" t="s">
        <v>142</v>
      </c>
      <c r="C66" s="14" t="s">
        <v>413</v>
      </c>
      <c r="D66" s="244" t="s">
        <v>500</v>
      </c>
      <c r="E66" s="268"/>
      <c r="F66" s="212"/>
      <c r="G66" s="230"/>
    </row>
    <row r="67" spans="1:7" ht="27" customHeight="1">
      <c r="A67" s="299" t="s">
        <v>419</v>
      </c>
      <c r="B67" s="300"/>
      <c r="C67" s="300"/>
      <c r="D67" s="300"/>
      <c r="E67" s="301"/>
      <c r="F67" s="196"/>
      <c r="G67" s="224"/>
    </row>
    <row r="68" spans="1:7" ht="27" customHeight="1">
      <c r="A68" s="52">
        <v>51</v>
      </c>
      <c r="B68" s="14" t="s">
        <v>143</v>
      </c>
      <c r="C68" s="14" t="s">
        <v>405</v>
      </c>
      <c r="D68" s="244" t="s">
        <v>500</v>
      </c>
      <c r="E68" s="20"/>
      <c r="F68" s="207"/>
      <c r="G68" s="226"/>
    </row>
    <row r="69" spans="1:7" ht="27" customHeight="1" hidden="1">
      <c r="A69" s="52">
        <v>52</v>
      </c>
      <c r="B69" s="14" t="s">
        <v>144</v>
      </c>
      <c r="C69" s="14" t="s">
        <v>367</v>
      </c>
      <c r="D69" s="244" t="s">
        <v>500</v>
      </c>
      <c r="E69" s="36">
        <f>+IF(E70&lt;&gt;"-",VALUE(E70),)+IF(E71&lt;&gt;"-",VALUE(E71),)</f>
        <v>0</v>
      </c>
      <c r="F69" s="208"/>
      <c r="G69" s="227"/>
    </row>
    <row r="70" spans="1:7" ht="27" customHeight="1">
      <c r="A70" s="272">
        <v>53</v>
      </c>
      <c r="B70" s="279" t="s">
        <v>314</v>
      </c>
      <c r="C70" s="273" t="s">
        <v>415</v>
      </c>
      <c r="D70" s="274" t="s">
        <v>500</v>
      </c>
      <c r="E70" s="280"/>
      <c r="F70" s="209"/>
      <c r="G70" s="221"/>
    </row>
    <row r="71" spans="1:7" ht="27" customHeight="1">
      <c r="A71" s="272">
        <v>54</v>
      </c>
      <c r="B71" s="279" t="s">
        <v>315</v>
      </c>
      <c r="C71" s="273" t="s">
        <v>416</v>
      </c>
      <c r="D71" s="274" t="s">
        <v>500</v>
      </c>
      <c r="E71" s="280"/>
      <c r="F71" s="209"/>
      <c r="G71" s="221"/>
    </row>
    <row r="72" spans="1:7" ht="27" customHeight="1">
      <c r="A72" s="52">
        <v>55</v>
      </c>
      <c r="B72" s="14" t="s">
        <v>145</v>
      </c>
      <c r="C72" s="14" t="s">
        <v>409</v>
      </c>
      <c r="D72" s="244" t="s">
        <v>500</v>
      </c>
      <c r="E72" s="268"/>
      <c r="F72" s="208"/>
      <c r="G72" s="227"/>
    </row>
    <row r="73" spans="1:7" ht="27" customHeight="1">
      <c r="A73" s="52">
        <v>56</v>
      </c>
      <c r="B73" s="14" t="s">
        <v>146</v>
      </c>
      <c r="C73" s="14" t="s">
        <v>410</v>
      </c>
      <c r="D73" s="244" t="s">
        <v>500</v>
      </c>
      <c r="E73" s="268"/>
      <c r="F73" s="208"/>
      <c r="G73" s="227"/>
    </row>
    <row r="74" spans="1:7" ht="27" customHeight="1">
      <c r="A74" s="52">
        <v>57</v>
      </c>
      <c r="B74" s="14" t="s">
        <v>147</v>
      </c>
      <c r="C74" s="14" t="s">
        <v>411</v>
      </c>
      <c r="D74" s="244" t="s">
        <v>500</v>
      </c>
      <c r="E74" s="268"/>
      <c r="F74" s="208"/>
      <c r="G74" s="227"/>
    </row>
    <row r="75" spans="1:7" ht="27" customHeight="1">
      <c r="A75" s="52">
        <v>58</v>
      </c>
      <c r="B75" s="14" t="s">
        <v>148</v>
      </c>
      <c r="C75" s="14" t="s">
        <v>412</v>
      </c>
      <c r="D75" s="244" t="s">
        <v>500</v>
      </c>
      <c r="E75" s="268"/>
      <c r="F75" s="208"/>
      <c r="G75" s="227"/>
    </row>
    <row r="76" spans="1:7" ht="27" customHeight="1">
      <c r="A76" s="52">
        <v>59</v>
      </c>
      <c r="B76" s="14" t="s">
        <v>149</v>
      </c>
      <c r="C76" s="14" t="s">
        <v>413</v>
      </c>
      <c r="D76" s="244" t="s">
        <v>500</v>
      </c>
      <c r="E76" s="268"/>
      <c r="F76" s="208"/>
      <c r="G76" s="227"/>
    </row>
    <row r="77" spans="1:7" ht="34.5" customHeight="1">
      <c r="A77" s="309" t="s">
        <v>511</v>
      </c>
      <c r="B77" s="304"/>
      <c r="C77" s="304"/>
      <c r="D77" s="304"/>
      <c r="E77" s="305"/>
      <c r="F77" s="196"/>
      <c r="G77" s="224"/>
    </row>
    <row r="78" spans="1:7" ht="27" customHeight="1">
      <c r="A78" s="283">
        <v>69</v>
      </c>
      <c r="B78" s="273" t="s">
        <v>324</v>
      </c>
      <c r="C78" s="273" t="s">
        <v>405</v>
      </c>
      <c r="D78" s="284" t="s">
        <v>500</v>
      </c>
      <c r="E78" s="275"/>
      <c r="F78" s="209"/>
      <c r="G78" s="221"/>
    </row>
    <row r="79" spans="1:7" ht="27" customHeight="1">
      <c r="A79" s="283">
        <v>70</v>
      </c>
      <c r="B79" s="279" t="s">
        <v>325</v>
      </c>
      <c r="C79" s="273" t="s">
        <v>415</v>
      </c>
      <c r="D79" s="284" t="s">
        <v>500</v>
      </c>
      <c r="E79" s="280"/>
      <c r="F79" s="209"/>
      <c r="G79" s="221"/>
    </row>
    <row r="80" spans="1:7" ht="27" customHeight="1">
      <c r="A80" s="283">
        <v>71</v>
      </c>
      <c r="B80" s="279" t="s">
        <v>326</v>
      </c>
      <c r="C80" s="273" t="s">
        <v>416</v>
      </c>
      <c r="D80" s="284" t="s">
        <v>500</v>
      </c>
      <c r="E80" s="280"/>
      <c r="F80" s="209"/>
      <c r="G80" s="221"/>
    </row>
    <row r="81" spans="1:7" ht="27" customHeight="1">
      <c r="A81" s="283">
        <v>72</v>
      </c>
      <c r="B81" s="273" t="s">
        <v>327</v>
      </c>
      <c r="C81" s="273" t="s">
        <v>409</v>
      </c>
      <c r="D81" s="284" t="s">
        <v>500</v>
      </c>
      <c r="E81" s="280"/>
      <c r="F81" s="209"/>
      <c r="G81" s="221"/>
    </row>
    <row r="82" spans="1:7" ht="27" customHeight="1">
      <c r="A82" s="283">
        <v>73</v>
      </c>
      <c r="B82" s="273" t="s">
        <v>328</v>
      </c>
      <c r="C82" s="273" t="s">
        <v>410</v>
      </c>
      <c r="D82" s="284" t="s">
        <v>500</v>
      </c>
      <c r="E82" s="280"/>
      <c r="F82" s="209"/>
      <c r="G82" s="221"/>
    </row>
    <row r="83" spans="1:7" ht="27" customHeight="1">
      <c r="A83" s="283">
        <v>74</v>
      </c>
      <c r="B83" s="273" t="s">
        <v>329</v>
      </c>
      <c r="C83" s="273" t="s">
        <v>411</v>
      </c>
      <c r="D83" s="284" t="s">
        <v>500</v>
      </c>
      <c r="E83" s="280"/>
      <c r="F83" s="209"/>
      <c r="G83" s="221"/>
    </row>
    <row r="84" spans="1:7" ht="27" customHeight="1">
      <c r="A84" s="283">
        <v>75</v>
      </c>
      <c r="B84" s="273" t="s">
        <v>330</v>
      </c>
      <c r="C84" s="273" t="s">
        <v>412</v>
      </c>
      <c r="D84" s="284" t="s">
        <v>500</v>
      </c>
      <c r="E84" s="280"/>
      <c r="F84" s="209"/>
      <c r="G84" s="221"/>
    </row>
    <row r="85" spans="1:7" ht="27" customHeight="1">
      <c r="A85" s="283">
        <v>76</v>
      </c>
      <c r="B85" s="273" t="s">
        <v>331</v>
      </c>
      <c r="C85" s="273" t="s">
        <v>413</v>
      </c>
      <c r="D85" s="284" t="s">
        <v>500</v>
      </c>
      <c r="E85" s="280"/>
      <c r="F85" s="209"/>
      <c r="G85" s="221"/>
    </row>
    <row r="86" spans="1:7" ht="27" customHeight="1">
      <c r="A86" s="303" t="s">
        <v>420</v>
      </c>
      <c r="B86" s="304"/>
      <c r="C86" s="304"/>
      <c r="D86" s="304"/>
      <c r="E86" s="305"/>
      <c r="F86" s="196"/>
      <c r="G86" s="224"/>
    </row>
    <row r="87" spans="1:7" ht="27" customHeight="1">
      <c r="A87" s="283">
        <v>77</v>
      </c>
      <c r="B87" s="273" t="s">
        <v>346</v>
      </c>
      <c r="C87" s="273" t="s">
        <v>405</v>
      </c>
      <c r="D87" s="284" t="s">
        <v>500</v>
      </c>
      <c r="E87" s="275"/>
      <c r="F87" s="209"/>
      <c r="G87" s="221"/>
    </row>
    <row r="88" spans="1:7" ht="27" customHeight="1">
      <c r="A88" s="283">
        <v>78</v>
      </c>
      <c r="B88" s="273" t="s">
        <v>359</v>
      </c>
      <c r="C88" s="273" t="s">
        <v>415</v>
      </c>
      <c r="D88" s="284" t="s">
        <v>500</v>
      </c>
      <c r="E88" s="280"/>
      <c r="F88" s="209"/>
      <c r="G88" s="221"/>
    </row>
    <row r="89" spans="1:7" ht="27" customHeight="1">
      <c r="A89" s="283">
        <v>79</v>
      </c>
      <c r="B89" s="273" t="s">
        <v>360</v>
      </c>
      <c r="C89" s="273" t="s">
        <v>416</v>
      </c>
      <c r="D89" s="284" t="s">
        <v>500</v>
      </c>
      <c r="E89" s="280"/>
      <c r="F89" s="209"/>
      <c r="G89" s="221"/>
    </row>
    <row r="90" spans="1:7" ht="27" customHeight="1">
      <c r="A90" s="283">
        <v>80</v>
      </c>
      <c r="B90" s="273" t="s">
        <v>347</v>
      </c>
      <c r="C90" s="273" t="s">
        <v>409</v>
      </c>
      <c r="D90" s="284" t="s">
        <v>500</v>
      </c>
      <c r="E90" s="280"/>
      <c r="F90" s="209"/>
      <c r="G90" s="221"/>
    </row>
    <row r="91" spans="1:7" ht="27" customHeight="1">
      <c r="A91" s="283">
        <v>81</v>
      </c>
      <c r="B91" s="273" t="s">
        <v>348</v>
      </c>
      <c r="C91" s="273" t="s">
        <v>410</v>
      </c>
      <c r="D91" s="284" t="s">
        <v>500</v>
      </c>
      <c r="E91" s="280"/>
      <c r="F91" s="209"/>
      <c r="G91" s="221"/>
    </row>
    <row r="92" spans="1:7" ht="27" customHeight="1">
      <c r="A92" s="283">
        <v>82</v>
      </c>
      <c r="B92" s="273" t="s">
        <v>349</v>
      </c>
      <c r="C92" s="273" t="s">
        <v>411</v>
      </c>
      <c r="D92" s="284" t="s">
        <v>500</v>
      </c>
      <c r="E92" s="280"/>
      <c r="F92" s="209"/>
      <c r="G92" s="221"/>
    </row>
    <row r="93" spans="1:7" ht="27" customHeight="1">
      <c r="A93" s="283">
        <v>83</v>
      </c>
      <c r="B93" s="273" t="s">
        <v>350</v>
      </c>
      <c r="C93" s="273" t="s">
        <v>412</v>
      </c>
      <c r="D93" s="284" t="s">
        <v>500</v>
      </c>
      <c r="E93" s="280"/>
      <c r="F93" s="209"/>
      <c r="G93" s="221"/>
    </row>
    <row r="94" spans="1:7" ht="27" customHeight="1">
      <c r="A94" s="283">
        <v>84</v>
      </c>
      <c r="B94" s="273" t="s">
        <v>351</v>
      </c>
      <c r="C94" s="273" t="s">
        <v>413</v>
      </c>
      <c r="D94" s="284" t="s">
        <v>500</v>
      </c>
      <c r="E94" s="280"/>
      <c r="F94" s="209"/>
      <c r="G94" s="221"/>
    </row>
    <row r="95" spans="1:7" ht="6" customHeight="1">
      <c r="A95" s="306"/>
      <c r="B95" s="307"/>
      <c r="C95" s="307"/>
      <c r="D95" s="307"/>
      <c r="E95" s="308"/>
      <c r="F95" s="213"/>
      <c r="G95" s="231"/>
    </row>
    <row r="96" spans="1:7" ht="27" customHeight="1">
      <c r="A96" s="299" t="s">
        <v>421</v>
      </c>
      <c r="B96" s="300"/>
      <c r="C96" s="300"/>
      <c r="D96" s="300"/>
      <c r="E96" s="301"/>
      <c r="F96" s="196"/>
      <c r="G96" s="224"/>
    </row>
    <row r="97" spans="1:7" ht="27" customHeight="1">
      <c r="A97" s="52">
        <v>85</v>
      </c>
      <c r="B97" s="14" t="s">
        <v>157</v>
      </c>
      <c r="C97" s="14" t="s">
        <v>405</v>
      </c>
      <c r="D97" s="244" t="s">
        <v>500</v>
      </c>
      <c r="E97" s="20"/>
      <c r="F97" s="207"/>
      <c r="G97" s="226"/>
    </row>
    <row r="98" spans="1:7" ht="27" customHeight="1" hidden="1">
      <c r="A98" s="52">
        <v>86</v>
      </c>
      <c r="B98" s="14" t="s">
        <v>158</v>
      </c>
      <c r="C98" s="14" t="s">
        <v>367</v>
      </c>
      <c r="D98" s="244" t="s">
        <v>500</v>
      </c>
      <c r="E98" s="36" t="e">
        <f>+IF(E108&lt;&gt;"-",VALUE(E108),)+IF(E118&lt;&gt;"-",VALUE(E118),)+IF(E128&lt;&gt;"-",VALUE(E128),)+IF(E138&lt;&gt;"-",VALUE(E138),)+IF(#REF!&lt;&gt;"-",VALUE(#REF!),)</f>
        <v>#REF!</v>
      </c>
      <c r="F98" s="208"/>
      <c r="G98" s="227"/>
    </row>
    <row r="99" spans="1:7" ht="27" customHeight="1">
      <c r="A99" s="272">
        <v>87</v>
      </c>
      <c r="B99" s="279" t="s">
        <v>298</v>
      </c>
      <c r="C99" s="273" t="s">
        <v>415</v>
      </c>
      <c r="D99" s="274" t="s">
        <v>500</v>
      </c>
      <c r="E99" s="275"/>
      <c r="F99" s="209"/>
      <c r="G99" s="221"/>
    </row>
    <row r="100" spans="1:7" ht="27" customHeight="1">
      <c r="A100" s="272">
        <v>88</v>
      </c>
      <c r="B100" s="279" t="s">
        <v>300</v>
      </c>
      <c r="C100" s="273" t="s">
        <v>416</v>
      </c>
      <c r="D100" s="274" t="s">
        <v>500</v>
      </c>
      <c r="E100" s="275"/>
      <c r="F100" s="209"/>
      <c r="G100" s="221"/>
    </row>
    <row r="101" spans="1:7" ht="27" customHeight="1">
      <c r="A101" s="52">
        <v>89</v>
      </c>
      <c r="B101" s="14" t="s">
        <v>159</v>
      </c>
      <c r="C101" s="14" t="s">
        <v>409</v>
      </c>
      <c r="D101" s="244" t="s">
        <v>500</v>
      </c>
      <c r="E101" s="36"/>
      <c r="F101" s="211"/>
      <c r="G101" s="229"/>
    </row>
    <row r="102" spans="1:7" ht="27" customHeight="1">
      <c r="A102" s="52">
        <v>90</v>
      </c>
      <c r="B102" s="14" t="s">
        <v>160</v>
      </c>
      <c r="C102" s="14" t="s">
        <v>410</v>
      </c>
      <c r="D102" s="244" t="s">
        <v>500</v>
      </c>
      <c r="E102" s="36"/>
      <c r="F102" s="211"/>
      <c r="G102" s="229"/>
    </row>
    <row r="103" spans="1:7" ht="27" customHeight="1">
      <c r="A103" s="52">
        <v>91</v>
      </c>
      <c r="B103" s="14" t="s">
        <v>161</v>
      </c>
      <c r="C103" s="14" t="s">
        <v>411</v>
      </c>
      <c r="D103" s="244" t="s">
        <v>500</v>
      </c>
      <c r="E103" s="36"/>
      <c r="F103" s="211"/>
      <c r="G103" s="229"/>
    </row>
    <row r="104" spans="1:7" ht="27" customHeight="1">
      <c r="A104" s="52">
        <v>92</v>
      </c>
      <c r="B104" s="14" t="s">
        <v>162</v>
      </c>
      <c r="C104" s="14" t="s">
        <v>412</v>
      </c>
      <c r="D104" s="244" t="s">
        <v>500</v>
      </c>
      <c r="E104" s="36"/>
      <c r="F104" s="211"/>
      <c r="G104" s="229"/>
    </row>
    <row r="105" spans="1:7" ht="27" customHeight="1">
      <c r="A105" s="52">
        <v>93</v>
      </c>
      <c r="B105" s="14" t="s">
        <v>163</v>
      </c>
      <c r="C105" s="14" t="s">
        <v>413</v>
      </c>
      <c r="D105" s="244" t="s">
        <v>500</v>
      </c>
      <c r="E105" s="36"/>
      <c r="F105" s="211"/>
      <c r="G105" s="229"/>
    </row>
    <row r="106" spans="1:7" ht="27" customHeight="1">
      <c r="A106" s="299" t="s">
        <v>422</v>
      </c>
      <c r="B106" s="300"/>
      <c r="C106" s="300"/>
      <c r="D106" s="300"/>
      <c r="E106" s="301"/>
      <c r="F106" s="196"/>
      <c r="G106" s="224"/>
    </row>
    <row r="107" spans="1:7" ht="27" customHeight="1">
      <c r="A107" s="52">
        <v>94</v>
      </c>
      <c r="B107" s="14" t="s">
        <v>94</v>
      </c>
      <c r="C107" s="14" t="s">
        <v>405</v>
      </c>
      <c r="D107" s="244" t="s">
        <v>500</v>
      </c>
      <c r="E107" s="20"/>
      <c r="F107" s="207"/>
      <c r="G107" s="226"/>
    </row>
    <row r="108" spans="1:7" ht="27" customHeight="1" hidden="1">
      <c r="A108" s="52">
        <v>95</v>
      </c>
      <c r="B108" s="14" t="s">
        <v>95</v>
      </c>
      <c r="C108" s="14" t="s">
        <v>367</v>
      </c>
      <c r="D108" s="244" t="s">
        <v>500</v>
      </c>
      <c r="E108" s="36">
        <f>+IF(E109&lt;&gt;"-",VALUE(E109),)+IF(E110&lt;&gt;"-",VALUE(E110),)</f>
        <v>0</v>
      </c>
      <c r="F108" s="208"/>
      <c r="G108" s="227"/>
    </row>
    <row r="109" spans="1:7" ht="27" customHeight="1">
      <c r="A109" s="272">
        <v>96</v>
      </c>
      <c r="B109" s="279" t="s">
        <v>316</v>
      </c>
      <c r="C109" s="273" t="s">
        <v>415</v>
      </c>
      <c r="D109" s="274" t="s">
        <v>500</v>
      </c>
      <c r="E109" s="280"/>
      <c r="F109" s="209"/>
      <c r="G109" s="221"/>
    </row>
    <row r="110" spans="1:7" ht="27" customHeight="1">
      <c r="A110" s="272">
        <v>97</v>
      </c>
      <c r="B110" s="279" t="s">
        <v>317</v>
      </c>
      <c r="C110" s="273" t="s">
        <v>416</v>
      </c>
      <c r="D110" s="274" t="s">
        <v>500</v>
      </c>
      <c r="E110" s="280"/>
      <c r="F110" s="209"/>
      <c r="G110" s="221"/>
    </row>
    <row r="111" spans="1:7" ht="27" customHeight="1">
      <c r="A111" s="52">
        <v>98</v>
      </c>
      <c r="B111" s="14" t="s">
        <v>96</v>
      </c>
      <c r="C111" s="14" t="s">
        <v>409</v>
      </c>
      <c r="D111" s="244" t="s">
        <v>500</v>
      </c>
      <c r="E111" s="268"/>
      <c r="F111" s="208"/>
      <c r="G111" s="227"/>
    </row>
    <row r="112" spans="1:7" ht="27" customHeight="1">
      <c r="A112" s="52">
        <v>99</v>
      </c>
      <c r="B112" s="14" t="s">
        <v>97</v>
      </c>
      <c r="C112" s="14" t="s">
        <v>410</v>
      </c>
      <c r="D112" s="244" t="s">
        <v>500</v>
      </c>
      <c r="E112" s="268"/>
      <c r="F112" s="208"/>
      <c r="G112" s="227"/>
    </row>
    <row r="113" spans="1:7" ht="27" customHeight="1">
      <c r="A113" s="52">
        <v>100</v>
      </c>
      <c r="B113" s="14" t="s">
        <v>98</v>
      </c>
      <c r="C113" s="14" t="s">
        <v>411</v>
      </c>
      <c r="D113" s="244" t="s">
        <v>500</v>
      </c>
      <c r="E113" s="268"/>
      <c r="F113" s="208"/>
      <c r="G113" s="227"/>
    </row>
    <row r="114" spans="1:7" ht="27" customHeight="1">
      <c r="A114" s="52">
        <v>101</v>
      </c>
      <c r="B114" s="14" t="s">
        <v>99</v>
      </c>
      <c r="C114" s="14" t="s">
        <v>412</v>
      </c>
      <c r="D114" s="244" t="s">
        <v>500</v>
      </c>
      <c r="E114" s="268"/>
      <c r="F114" s="208"/>
      <c r="G114" s="227"/>
    </row>
    <row r="115" spans="1:7" ht="27" customHeight="1">
      <c r="A115" s="52">
        <v>102</v>
      </c>
      <c r="B115" s="14" t="s">
        <v>100</v>
      </c>
      <c r="C115" s="14" t="s">
        <v>413</v>
      </c>
      <c r="D115" s="244" t="s">
        <v>500</v>
      </c>
      <c r="E115" s="268"/>
      <c r="F115" s="208"/>
      <c r="G115" s="227"/>
    </row>
    <row r="116" spans="1:7" ht="27" customHeight="1">
      <c r="A116" s="299" t="s">
        <v>423</v>
      </c>
      <c r="B116" s="300"/>
      <c r="C116" s="300"/>
      <c r="D116" s="300"/>
      <c r="E116" s="301"/>
      <c r="F116" s="196"/>
      <c r="G116" s="224"/>
    </row>
    <row r="117" spans="1:7" ht="27" customHeight="1">
      <c r="A117" s="52">
        <v>103</v>
      </c>
      <c r="B117" s="14" t="s">
        <v>101</v>
      </c>
      <c r="C117" s="14" t="s">
        <v>405</v>
      </c>
      <c r="D117" s="244" t="s">
        <v>500</v>
      </c>
      <c r="E117" s="20"/>
      <c r="F117" s="207"/>
      <c r="G117" s="226"/>
    </row>
    <row r="118" spans="1:7" ht="27" customHeight="1" hidden="1">
      <c r="A118" s="52">
        <v>104</v>
      </c>
      <c r="B118" s="14" t="s">
        <v>102</v>
      </c>
      <c r="C118" s="14" t="s">
        <v>367</v>
      </c>
      <c r="D118" s="244" t="s">
        <v>500</v>
      </c>
      <c r="E118" s="36">
        <f>+IF(E119&lt;&gt;"-",VALUE(E119),)+IF(E120&lt;&gt;"-",VALUE(E120),)</f>
        <v>0</v>
      </c>
      <c r="F118" s="208"/>
      <c r="G118" s="227"/>
    </row>
    <row r="119" spans="1:7" ht="27" customHeight="1">
      <c r="A119" s="272">
        <v>105</v>
      </c>
      <c r="B119" s="279" t="s">
        <v>318</v>
      </c>
      <c r="C119" s="273" t="s">
        <v>415</v>
      </c>
      <c r="D119" s="274" t="s">
        <v>500</v>
      </c>
      <c r="E119" s="280"/>
      <c r="F119" s="209"/>
      <c r="G119" s="221"/>
    </row>
    <row r="120" spans="1:7" ht="27" customHeight="1">
      <c r="A120" s="272">
        <v>106</v>
      </c>
      <c r="B120" s="279" t="s">
        <v>319</v>
      </c>
      <c r="C120" s="273" t="s">
        <v>416</v>
      </c>
      <c r="D120" s="274" t="s">
        <v>500</v>
      </c>
      <c r="E120" s="280"/>
      <c r="F120" s="209"/>
      <c r="G120" s="221"/>
    </row>
    <row r="121" spans="1:7" ht="27" customHeight="1">
      <c r="A121" s="52">
        <v>107</v>
      </c>
      <c r="B121" s="14" t="s">
        <v>103</v>
      </c>
      <c r="C121" s="14" t="s">
        <v>409</v>
      </c>
      <c r="D121" s="244" t="s">
        <v>500</v>
      </c>
      <c r="E121" s="268"/>
      <c r="F121" s="208"/>
      <c r="G121" s="227"/>
    </row>
    <row r="122" spans="1:7" ht="27" customHeight="1">
      <c r="A122" s="52">
        <v>108</v>
      </c>
      <c r="B122" s="14" t="s">
        <v>104</v>
      </c>
      <c r="C122" s="14" t="s">
        <v>410</v>
      </c>
      <c r="D122" s="244" t="s">
        <v>500</v>
      </c>
      <c r="E122" s="268"/>
      <c r="F122" s="208"/>
      <c r="G122" s="227"/>
    </row>
    <row r="123" spans="1:7" ht="27" customHeight="1">
      <c r="A123" s="52">
        <v>109</v>
      </c>
      <c r="B123" s="14" t="s">
        <v>105</v>
      </c>
      <c r="C123" s="14" t="s">
        <v>411</v>
      </c>
      <c r="D123" s="244" t="s">
        <v>500</v>
      </c>
      <c r="E123" s="268"/>
      <c r="F123" s="208"/>
      <c r="G123" s="227"/>
    </row>
    <row r="124" spans="1:7" ht="27" customHeight="1">
      <c r="A124" s="52">
        <v>110</v>
      </c>
      <c r="B124" s="14" t="s">
        <v>106</v>
      </c>
      <c r="C124" s="14" t="s">
        <v>412</v>
      </c>
      <c r="D124" s="244" t="s">
        <v>500</v>
      </c>
      <c r="E124" s="268"/>
      <c r="F124" s="208"/>
      <c r="G124" s="227"/>
    </row>
    <row r="125" spans="1:7" ht="27" customHeight="1">
      <c r="A125" s="52">
        <v>111</v>
      </c>
      <c r="B125" s="14" t="s">
        <v>107</v>
      </c>
      <c r="C125" s="14" t="s">
        <v>413</v>
      </c>
      <c r="D125" s="244" t="s">
        <v>500</v>
      </c>
      <c r="E125" s="268"/>
      <c r="F125" s="208"/>
      <c r="G125" s="227"/>
    </row>
    <row r="126" spans="1:7" ht="27" customHeight="1">
      <c r="A126" s="299" t="s">
        <v>424</v>
      </c>
      <c r="B126" s="300"/>
      <c r="C126" s="300"/>
      <c r="D126" s="300"/>
      <c r="E126" s="301"/>
      <c r="F126" s="196"/>
      <c r="G126" s="224"/>
    </row>
    <row r="127" spans="1:7" ht="27" customHeight="1">
      <c r="A127" s="52">
        <v>112</v>
      </c>
      <c r="B127" s="14" t="s">
        <v>115</v>
      </c>
      <c r="C127" s="14" t="s">
        <v>405</v>
      </c>
      <c r="D127" s="244" t="s">
        <v>500</v>
      </c>
      <c r="E127" s="20"/>
      <c r="F127" s="207"/>
      <c r="G127" s="226"/>
    </row>
    <row r="128" spans="1:7" ht="27" customHeight="1" hidden="1">
      <c r="A128" s="52">
        <v>113</v>
      </c>
      <c r="B128" s="14" t="s">
        <v>116</v>
      </c>
      <c r="C128" s="14" t="s">
        <v>367</v>
      </c>
      <c r="D128" s="244" t="s">
        <v>500</v>
      </c>
      <c r="E128" s="36">
        <f>+IF(E129&lt;&gt;"-",VALUE(E129),)+IF(E130&lt;&gt;"-",VALUE(E130),)</f>
        <v>0</v>
      </c>
      <c r="F128" s="208"/>
      <c r="G128" s="227"/>
    </row>
    <row r="129" spans="1:7" ht="27" customHeight="1">
      <c r="A129" s="272">
        <v>114</v>
      </c>
      <c r="B129" s="279" t="s">
        <v>320</v>
      </c>
      <c r="C129" s="273" t="s">
        <v>415</v>
      </c>
      <c r="D129" s="274" t="s">
        <v>500</v>
      </c>
      <c r="E129" s="280"/>
      <c r="F129" s="209"/>
      <c r="G129" s="221"/>
    </row>
    <row r="130" spans="1:7" ht="27" customHeight="1">
      <c r="A130" s="272">
        <v>115</v>
      </c>
      <c r="B130" s="279" t="s">
        <v>321</v>
      </c>
      <c r="C130" s="273" t="s">
        <v>416</v>
      </c>
      <c r="D130" s="274" t="s">
        <v>500</v>
      </c>
      <c r="E130" s="280"/>
      <c r="F130" s="209"/>
      <c r="G130" s="221"/>
    </row>
    <row r="131" spans="1:7" ht="27" customHeight="1">
      <c r="A131" s="52">
        <v>116</v>
      </c>
      <c r="B131" s="14" t="s">
        <v>117</v>
      </c>
      <c r="C131" s="14" t="s">
        <v>409</v>
      </c>
      <c r="D131" s="244" t="s">
        <v>500</v>
      </c>
      <c r="E131" s="268"/>
      <c r="F131" s="208"/>
      <c r="G131" s="227"/>
    </row>
    <row r="132" spans="1:7" ht="27" customHeight="1">
      <c r="A132" s="52">
        <v>117</v>
      </c>
      <c r="B132" s="14" t="s">
        <v>118</v>
      </c>
      <c r="C132" s="14" t="s">
        <v>410</v>
      </c>
      <c r="D132" s="244" t="s">
        <v>500</v>
      </c>
      <c r="E132" s="268"/>
      <c r="F132" s="208"/>
      <c r="G132" s="227"/>
    </row>
    <row r="133" spans="1:7" ht="27" customHeight="1">
      <c r="A133" s="52">
        <v>118</v>
      </c>
      <c r="B133" s="14" t="s">
        <v>119</v>
      </c>
      <c r="C133" s="14" t="s">
        <v>411</v>
      </c>
      <c r="D133" s="244" t="s">
        <v>500</v>
      </c>
      <c r="E133" s="268"/>
      <c r="F133" s="208"/>
      <c r="G133" s="227"/>
    </row>
    <row r="134" spans="1:7" ht="27" customHeight="1">
      <c r="A134" s="52">
        <v>119</v>
      </c>
      <c r="B134" s="14" t="s">
        <v>120</v>
      </c>
      <c r="C134" s="14" t="s">
        <v>412</v>
      </c>
      <c r="D134" s="244" t="s">
        <v>500</v>
      </c>
      <c r="E134" s="268"/>
      <c r="F134" s="208"/>
      <c r="G134" s="227"/>
    </row>
    <row r="135" spans="1:7" ht="27" customHeight="1">
      <c r="A135" s="52">
        <v>120</v>
      </c>
      <c r="B135" s="14" t="s">
        <v>121</v>
      </c>
      <c r="C135" s="14" t="s">
        <v>413</v>
      </c>
      <c r="D135" s="244" t="s">
        <v>500</v>
      </c>
      <c r="E135" s="268"/>
      <c r="F135" s="208"/>
      <c r="G135" s="227"/>
    </row>
    <row r="136" spans="1:7" ht="27" customHeight="1">
      <c r="A136" s="299" t="s">
        <v>425</v>
      </c>
      <c r="B136" s="300"/>
      <c r="C136" s="300"/>
      <c r="D136" s="300"/>
      <c r="E136" s="301"/>
      <c r="F136" s="196"/>
      <c r="G136" s="224"/>
    </row>
    <row r="137" spans="1:7" ht="27" customHeight="1">
      <c r="A137" s="52">
        <v>121</v>
      </c>
      <c r="B137" s="14" t="s">
        <v>108</v>
      </c>
      <c r="C137" s="14" t="s">
        <v>405</v>
      </c>
      <c r="D137" s="244" t="s">
        <v>500</v>
      </c>
      <c r="E137" s="20"/>
      <c r="F137" s="207"/>
      <c r="G137" s="226"/>
    </row>
    <row r="138" spans="1:7" ht="27" customHeight="1" hidden="1">
      <c r="A138" s="52">
        <v>122</v>
      </c>
      <c r="B138" s="14" t="s">
        <v>109</v>
      </c>
      <c r="C138" s="14" t="s">
        <v>367</v>
      </c>
      <c r="D138" s="244" t="s">
        <v>500</v>
      </c>
      <c r="E138" s="36">
        <f>+IF(E139&lt;&gt;"-",VALUE(E139),)+IF(E140&lt;&gt;"-",VALUE(E140),)</f>
        <v>0</v>
      </c>
      <c r="F138" s="208"/>
      <c r="G138" s="227"/>
    </row>
    <row r="139" spans="1:7" ht="27" customHeight="1">
      <c r="A139" s="272">
        <v>123</v>
      </c>
      <c r="B139" s="279" t="s">
        <v>322</v>
      </c>
      <c r="C139" s="273" t="s">
        <v>415</v>
      </c>
      <c r="D139" s="274" t="s">
        <v>500</v>
      </c>
      <c r="E139" s="280"/>
      <c r="F139" s="209"/>
      <c r="G139" s="221"/>
    </row>
    <row r="140" spans="1:7" ht="27" customHeight="1">
      <c r="A140" s="272">
        <v>124</v>
      </c>
      <c r="B140" s="279" t="s">
        <v>323</v>
      </c>
      <c r="C140" s="273" t="s">
        <v>416</v>
      </c>
      <c r="D140" s="274" t="s">
        <v>500</v>
      </c>
      <c r="E140" s="280"/>
      <c r="F140" s="209"/>
      <c r="G140" s="221"/>
    </row>
    <row r="141" spans="1:7" ht="27" customHeight="1">
      <c r="A141" s="52">
        <v>125</v>
      </c>
      <c r="B141" s="14" t="s">
        <v>110</v>
      </c>
      <c r="C141" s="14" t="s">
        <v>409</v>
      </c>
      <c r="D141" s="244" t="s">
        <v>500</v>
      </c>
      <c r="E141" s="268"/>
      <c r="F141" s="208"/>
      <c r="G141" s="227"/>
    </row>
    <row r="142" spans="1:7" ht="27" customHeight="1">
      <c r="A142" s="52">
        <v>126</v>
      </c>
      <c r="B142" s="14" t="s">
        <v>111</v>
      </c>
      <c r="C142" s="14" t="s">
        <v>410</v>
      </c>
      <c r="D142" s="244" t="s">
        <v>500</v>
      </c>
      <c r="E142" s="268"/>
      <c r="F142" s="208"/>
      <c r="G142" s="227"/>
    </row>
    <row r="143" spans="1:7" ht="27" customHeight="1">
      <c r="A143" s="52">
        <v>127</v>
      </c>
      <c r="B143" s="14" t="s">
        <v>112</v>
      </c>
      <c r="C143" s="14" t="s">
        <v>411</v>
      </c>
      <c r="D143" s="244" t="s">
        <v>500</v>
      </c>
      <c r="E143" s="268"/>
      <c r="F143" s="208"/>
      <c r="G143" s="227"/>
    </row>
    <row r="144" spans="1:7" ht="27" customHeight="1">
      <c r="A144" s="52">
        <v>128</v>
      </c>
      <c r="B144" s="14" t="s">
        <v>113</v>
      </c>
      <c r="C144" s="14" t="s">
        <v>412</v>
      </c>
      <c r="D144" s="244" t="s">
        <v>500</v>
      </c>
      <c r="E144" s="268"/>
      <c r="F144" s="208"/>
      <c r="G144" s="227"/>
    </row>
    <row r="145" spans="1:7" ht="27" customHeight="1">
      <c r="A145" s="52">
        <v>129</v>
      </c>
      <c r="B145" s="14" t="s">
        <v>114</v>
      </c>
      <c r="C145" s="14" t="s">
        <v>413</v>
      </c>
      <c r="D145" s="244" t="s">
        <v>500</v>
      </c>
      <c r="E145" s="268"/>
      <c r="F145" s="208"/>
      <c r="G145" s="227"/>
    </row>
    <row r="146" spans="1:7" ht="27" customHeight="1">
      <c r="A146" s="309" t="s">
        <v>426</v>
      </c>
      <c r="B146" s="304"/>
      <c r="C146" s="304"/>
      <c r="D146" s="304"/>
      <c r="E146" s="305"/>
      <c r="F146" s="196"/>
      <c r="G146" s="224"/>
    </row>
    <row r="147" spans="1:7" ht="27" customHeight="1">
      <c r="A147" s="283">
        <v>139</v>
      </c>
      <c r="B147" s="273" t="s">
        <v>332</v>
      </c>
      <c r="C147" s="273" t="s">
        <v>405</v>
      </c>
      <c r="D147" s="274" t="s">
        <v>500</v>
      </c>
      <c r="E147" s="275"/>
      <c r="F147" s="209"/>
      <c r="G147" s="221"/>
    </row>
    <row r="148" spans="1:7" ht="27" customHeight="1">
      <c r="A148" s="283">
        <v>140</v>
      </c>
      <c r="B148" s="279" t="s">
        <v>333</v>
      </c>
      <c r="C148" s="273" t="s">
        <v>415</v>
      </c>
      <c r="D148" s="274" t="s">
        <v>500</v>
      </c>
      <c r="E148" s="280"/>
      <c r="F148" s="209"/>
      <c r="G148" s="221"/>
    </row>
    <row r="149" spans="1:7" ht="27" customHeight="1">
      <c r="A149" s="283">
        <v>141</v>
      </c>
      <c r="B149" s="279" t="s">
        <v>334</v>
      </c>
      <c r="C149" s="273" t="s">
        <v>416</v>
      </c>
      <c r="D149" s="274" t="s">
        <v>500</v>
      </c>
      <c r="E149" s="280"/>
      <c r="F149" s="209"/>
      <c r="G149" s="221"/>
    </row>
    <row r="150" spans="1:7" ht="27" customHeight="1">
      <c r="A150" s="283">
        <v>142</v>
      </c>
      <c r="B150" s="273" t="s">
        <v>335</v>
      </c>
      <c r="C150" s="273" t="s">
        <v>409</v>
      </c>
      <c r="D150" s="274" t="s">
        <v>500</v>
      </c>
      <c r="E150" s="280"/>
      <c r="F150" s="209"/>
      <c r="G150" s="221"/>
    </row>
    <row r="151" spans="1:7" ht="27" customHeight="1">
      <c r="A151" s="283">
        <v>143</v>
      </c>
      <c r="B151" s="273" t="s">
        <v>336</v>
      </c>
      <c r="C151" s="273" t="s">
        <v>410</v>
      </c>
      <c r="D151" s="274" t="s">
        <v>500</v>
      </c>
      <c r="E151" s="280"/>
      <c r="F151" s="209"/>
      <c r="G151" s="221"/>
    </row>
    <row r="152" spans="1:7" ht="27" customHeight="1">
      <c r="A152" s="283">
        <v>144</v>
      </c>
      <c r="B152" s="273" t="s">
        <v>337</v>
      </c>
      <c r="C152" s="273" t="s">
        <v>411</v>
      </c>
      <c r="D152" s="274" t="s">
        <v>500</v>
      </c>
      <c r="E152" s="280"/>
      <c r="F152" s="209"/>
      <c r="G152" s="221"/>
    </row>
    <row r="153" spans="1:7" ht="27" customHeight="1">
      <c r="A153" s="283">
        <v>145</v>
      </c>
      <c r="B153" s="273" t="s">
        <v>338</v>
      </c>
      <c r="C153" s="273" t="s">
        <v>412</v>
      </c>
      <c r="D153" s="274" t="s">
        <v>500</v>
      </c>
      <c r="E153" s="280"/>
      <c r="F153" s="209"/>
      <c r="G153" s="221"/>
    </row>
    <row r="154" spans="1:7" ht="27" customHeight="1">
      <c r="A154" s="283">
        <v>146</v>
      </c>
      <c r="B154" s="273" t="s">
        <v>339</v>
      </c>
      <c r="C154" s="273" t="s">
        <v>413</v>
      </c>
      <c r="D154" s="274" t="s">
        <v>500</v>
      </c>
      <c r="E154" s="280"/>
      <c r="F154" s="209"/>
      <c r="G154" s="221"/>
    </row>
    <row r="155" spans="1:7" ht="27" customHeight="1">
      <c r="A155" s="309" t="s">
        <v>427</v>
      </c>
      <c r="B155" s="304"/>
      <c r="C155" s="304"/>
      <c r="D155" s="304"/>
      <c r="E155" s="305"/>
      <c r="F155" s="196"/>
      <c r="G155" s="224"/>
    </row>
    <row r="156" spans="1:7" ht="27" customHeight="1">
      <c r="A156" s="283">
        <v>147</v>
      </c>
      <c r="B156" s="273" t="s">
        <v>340</v>
      </c>
      <c r="C156" s="273" t="s">
        <v>405</v>
      </c>
      <c r="D156" s="274" t="s">
        <v>500</v>
      </c>
      <c r="E156" s="275"/>
      <c r="F156" s="209"/>
      <c r="G156" s="221"/>
    </row>
    <row r="157" spans="1:7" ht="27" customHeight="1">
      <c r="A157" s="283">
        <v>148</v>
      </c>
      <c r="B157" s="273" t="s">
        <v>361</v>
      </c>
      <c r="C157" s="273" t="s">
        <v>415</v>
      </c>
      <c r="D157" s="274" t="s">
        <v>500</v>
      </c>
      <c r="E157" s="280"/>
      <c r="F157" s="209"/>
      <c r="G157" s="221"/>
    </row>
    <row r="158" spans="1:7" ht="27" customHeight="1">
      <c r="A158" s="283">
        <v>149</v>
      </c>
      <c r="B158" s="273" t="s">
        <v>362</v>
      </c>
      <c r="C158" s="273" t="s">
        <v>416</v>
      </c>
      <c r="D158" s="274" t="s">
        <v>500</v>
      </c>
      <c r="E158" s="280"/>
      <c r="F158" s="209"/>
      <c r="G158" s="221"/>
    </row>
    <row r="159" spans="1:7" ht="27" customHeight="1">
      <c r="A159" s="283">
        <v>150</v>
      </c>
      <c r="B159" s="273" t="s">
        <v>341</v>
      </c>
      <c r="C159" s="273" t="s">
        <v>409</v>
      </c>
      <c r="D159" s="274" t="s">
        <v>500</v>
      </c>
      <c r="E159" s="280"/>
      <c r="F159" s="209"/>
      <c r="G159" s="221"/>
    </row>
    <row r="160" spans="1:7" ht="27" customHeight="1">
      <c r="A160" s="283">
        <v>151</v>
      </c>
      <c r="B160" s="273" t="s">
        <v>342</v>
      </c>
      <c r="C160" s="273" t="s">
        <v>410</v>
      </c>
      <c r="D160" s="274" t="s">
        <v>500</v>
      </c>
      <c r="E160" s="280"/>
      <c r="F160" s="209"/>
      <c r="G160" s="221"/>
    </row>
    <row r="161" spans="1:7" ht="27" customHeight="1">
      <c r="A161" s="283">
        <v>152</v>
      </c>
      <c r="B161" s="273" t="s">
        <v>343</v>
      </c>
      <c r="C161" s="273" t="s">
        <v>411</v>
      </c>
      <c r="D161" s="274" t="s">
        <v>500</v>
      </c>
      <c r="E161" s="280"/>
      <c r="F161" s="209"/>
      <c r="G161" s="221"/>
    </row>
    <row r="162" spans="1:7" ht="27" customHeight="1">
      <c r="A162" s="283">
        <v>153</v>
      </c>
      <c r="B162" s="273" t="s">
        <v>344</v>
      </c>
      <c r="C162" s="273" t="s">
        <v>412</v>
      </c>
      <c r="D162" s="274" t="s">
        <v>500</v>
      </c>
      <c r="E162" s="280"/>
      <c r="F162" s="209"/>
      <c r="G162" s="221"/>
    </row>
    <row r="163" spans="1:7" ht="27" customHeight="1">
      <c r="A163" s="283">
        <v>154</v>
      </c>
      <c r="B163" s="273" t="s">
        <v>345</v>
      </c>
      <c r="C163" s="273" t="s">
        <v>413</v>
      </c>
      <c r="D163" s="274" t="s">
        <v>500</v>
      </c>
      <c r="E163" s="280"/>
      <c r="F163" s="209"/>
      <c r="G163" s="221"/>
    </row>
    <row r="164" spans="1:7" ht="4.5" customHeight="1">
      <c r="A164" s="16"/>
      <c r="B164" s="18"/>
      <c r="C164" s="17"/>
      <c r="D164" s="245"/>
      <c r="E164" s="25"/>
      <c r="F164" s="210"/>
      <c r="G164" s="228"/>
    </row>
    <row r="165" spans="1:7" ht="30" customHeight="1">
      <c r="A165" s="303" t="s">
        <v>428</v>
      </c>
      <c r="B165" s="304"/>
      <c r="C165" s="304"/>
      <c r="D165" s="304"/>
      <c r="E165" s="305"/>
      <c r="F165" s="196"/>
      <c r="G165" s="224"/>
    </row>
    <row r="166" spans="1:7" ht="30" customHeight="1">
      <c r="A166" s="272">
        <v>155</v>
      </c>
      <c r="B166" s="273" t="s">
        <v>176</v>
      </c>
      <c r="C166" s="273" t="s">
        <v>429</v>
      </c>
      <c r="D166" s="274" t="s">
        <v>500</v>
      </c>
      <c r="E166" s="275"/>
      <c r="F166" s="207"/>
      <c r="G166" s="226"/>
    </row>
    <row r="167" spans="1:7" ht="30" customHeight="1">
      <c r="A167" s="272">
        <v>156</v>
      </c>
      <c r="B167" s="273" t="s">
        <v>177</v>
      </c>
      <c r="C167" s="273" t="s">
        <v>431</v>
      </c>
      <c r="D167" s="274" t="s">
        <v>500</v>
      </c>
      <c r="E167" s="280"/>
      <c r="F167" s="209"/>
      <c r="G167" s="221"/>
    </row>
    <row r="168" spans="1:7" ht="30" customHeight="1">
      <c r="A168" s="272">
        <v>157</v>
      </c>
      <c r="B168" s="273" t="s">
        <v>178</v>
      </c>
      <c r="C168" s="273" t="s">
        <v>430</v>
      </c>
      <c r="D168" s="274" t="s">
        <v>500</v>
      </c>
      <c r="E168" s="280"/>
      <c r="F168" s="212"/>
      <c r="G168" s="230"/>
    </row>
    <row r="169" spans="1:7" ht="4.5" customHeight="1">
      <c r="A169" s="16"/>
      <c r="B169" s="18"/>
      <c r="C169" s="17"/>
      <c r="D169" s="245"/>
      <c r="E169" s="25"/>
      <c r="F169" s="210"/>
      <c r="G169" s="228"/>
    </row>
    <row r="170" spans="1:7" ht="30" customHeight="1">
      <c r="A170" s="299" t="s">
        <v>432</v>
      </c>
      <c r="B170" s="300"/>
      <c r="C170" s="300"/>
      <c r="D170" s="300"/>
      <c r="E170" s="301"/>
      <c r="F170" s="196"/>
      <c r="G170" s="224"/>
    </row>
    <row r="171" spans="1:7" ht="30" customHeight="1">
      <c r="A171" s="52">
        <v>158</v>
      </c>
      <c r="B171" s="21" t="s">
        <v>67</v>
      </c>
      <c r="C171" s="21" t="s">
        <v>433</v>
      </c>
      <c r="D171" s="244" t="s">
        <v>500</v>
      </c>
      <c r="E171" s="268"/>
      <c r="F171" s="212"/>
      <c r="G171" s="230"/>
    </row>
    <row r="172" spans="1:7" ht="30" customHeight="1">
      <c r="A172" s="283">
        <v>159</v>
      </c>
      <c r="B172" s="279" t="s">
        <v>304</v>
      </c>
      <c r="C172" s="273" t="s">
        <v>434</v>
      </c>
      <c r="D172" s="274" t="s">
        <v>500</v>
      </c>
      <c r="E172" s="280"/>
      <c r="F172" s="209"/>
      <c r="G172" s="221"/>
    </row>
    <row r="173" spans="1:7" ht="4.5" customHeight="1">
      <c r="A173" s="16"/>
      <c r="B173" s="18"/>
      <c r="C173" s="17"/>
      <c r="D173" s="245"/>
      <c r="E173" s="25"/>
      <c r="F173" s="210"/>
      <c r="G173" s="228"/>
    </row>
    <row r="174" spans="1:7" ht="27" customHeight="1">
      <c r="A174" s="299" t="s">
        <v>435</v>
      </c>
      <c r="B174" s="300"/>
      <c r="C174" s="300"/>
      <c r="D174" s="300"/>
      <c r="E174" s="301"/>
      <c r="F174" s="196"/>
      <c r="G174" s="224"/>
    </row>
    <row r="175" spans="1:7" ht="27" customHeight="1">
      <c r="A175" s="52">
        <v>160</v>
      </c>
      <c r="B175" s="14" t="s">
        <v>68</v>
      </c>
      <c r="C175" s="14" t="s">
        <v>436</v>
      </c>
      <c r="D175" s="244" t="s">
        <v>500</v>
      </c>
      <c r="E175" s="20"/>
      <c r="F175" s="207"/>
      <c r="G175" s="226"/>
    </row>
    <row r="176" spans="1:7" ht="27" customHeight="1">
      <c r="A176" s="52">
        <v>161</v>
      </c>
      <c r="B176" s="14" t="s">
        <v>69</v>
      </c>
      <c r="C176" s="14" t="s">
        <v>437</v>
      </c>
      <c r="D176" s="244" t="s">
        <v>500</v>
      </c>
      <c r="E176" s="268"/>
      <c r="F176" s="208"/>
      <c r="G176" s="227"/>
    </row>
    <row r="177" spans="1:7" ht="27" customHeight="1">
      <c r="A177" s="52">
        <v>162</v>
      </c>
      <c r="B177" s="14" t="s">
        <v>70</v>
      </c>
      <c r="C177" s="14" t="s">
        <v>438</v>
      </c>
      <c r="D177" s="244" t="s">
        <v>500</v>
      </c>
      <c r="E177" s="268"/>
      <c r="F177" s="208"/>
      <c r="G177" s="227"/>
    </row>
    <row r="178" spans="1:7" ht="27" customHeight="1">
      <c r="A178" s="52">
        <v>163</v>
      </c>
      <c r="B178" s="14" t="s">
        <v>71</v>
      </c>
      <c r="C178" s="14" t="s">
        <v>439</v>
      </c>
      <c r="D178" s="244" t="s">
        <v>500</v>
      </c>
      <c r="E178" s="268"/>
      <c r="F178" s="208"/>
      <c r="G178" s="227"/>
    </row>
    <row r="179" spans="1:7" ht="27" customHeight="1" hidden="1">
      <c r="A179" s="52">
        <v>164</v>
      </c>
      <c r="B179" s="14" t="s">
        <v>72</v>
      </c>
      <c r="C179" s="14" t="s">
        <v>375</v>
      </c>
      <c r="D179" s="244" t="s">
        <v>500</v>
      </c>
      <c r="E179" s="269">
        <f>+IF(E180&lt;&gt;"-",VALUE(E180),)++IF(E181&lt;&gt;"-",VALUE(E181),)</f>
        <v>0</v>
      </c>
      <c r="F179" s="208"/>
      <c r="G179" s="227"/>
    </row>
    <row r="180" spans="1:7" ht="27" customHeight="1">
      <c r="A180" s="272">
        <v>165</v>
      </c>
      <c r="B180" s="273" t="s">
        <v>352</v>
      </c>
      <c r="C180" s="273" t="s">
        <v>440</v>
      </c>
      <c r="D180" s="274" t="s">
        <v>500</v>
      </c>
      <c r="E180" s="280"/>
      <c r="F180" s="209"/>
      <c r="G180" s="221"/>
    </row>
    <row r="181" spans="1:8" ht="27" customHeight="1">
      <c r="A181" s="272">
        <v>166</v>
      </c>
      <c r="B181" s="273" t="s">
        <v>364</v>
      </c>
      <c r="C181" s="273" t="s">
        <v>441</v>
      </c>
      <c r="D181" s="274" t="s">
        <v>500</v>
      </c>
      <c r="E181" s="280"/>
      <c r="F181" s="209"/>
      <c r="G181" s="289" t="s">
        <v>515</v>
      </c>
      <c r="H181" s="288" t="s">
        <v>514</v>
      </c>
    </row>
    <row r="182" spans="1:7" ht="27" customHeight="1">
      <c r="A182" s="52">
        <v>167</v>
      </c>
      <c r="B182" s="14" t="s">
        <v>73</v>
      </c>
      <c r="C182" s="14" t="s">
        <v>442</v>
      </c>
      <c r="D182" s="244" t="s">
        <v>500</v>
      </c>
      <c r="E182" s="268"/>
      <c r="F182" s="208"/>
      <c r="G182" s="227"/>
    </row>
    <row r="183" spans="1:7" ht="27" customHeight="1">
      <c r="A183" s="52">
        <v>168</v>
      </c>
      <c r="B183" s="14" t="s">
        <v>74</v>
      </c>
      <c r="C183" s="14" t="s">
        <v>443</v>
      </c>
      <c r="D183" s="244" t="s">
        <v>500</v>
      </c>
      <c r="E183" s="268"/>
      <c r="F183" s="208"/>
      <c r="G183" s="227"/>
    </row>
    <row r="184" spans="1:7" ht="4.5" customHeight="1">
      <c r="A184" s="16"/>
      <c r="B184" s="18"/>
      <c r="C184" s="17"/>
      <c r="D184" s="245"/>
      <c r="E184" s="25"/>
      <c r="F184" s="210"/>
      <c r="G184" s="228"/>
    </row>
    <row r="185" spans="1:7" ht="27" customHeight="1">
      <c r="A185" s="299" t="s">
        <v>444</v>
      </c>
      <c r="B185" s="300"/>
      <c r="C185" s="300"/>
      <c r="D185" s="300"/>
      <c r="E185" s="301"/>
      <c r="F185" s="196"/>
      <c r="G185" s="224"/>
    </row>
    <row r="186" spans="1:7" ht="27" customHeight="1" hidden="1">
      <c r="A186" s="200">
        <v>169</v>
      </c>
      <c r="B186" s="201" t="s">
        <v>75</v>
      </c>
      <c r="C186" s="201" t="s">
        <v>266</v>
      </c>
      <c r="D186" s="247" t="s">
        <v>501</v>
      </c>
      <c r="E186" s="202" t="str">
        <f>IF(SUM(E193:E194)+IF(AND(E187&gt;0,ISNUMBER(E187)),E187,0)+IF(AND(E188&gt;0,ISNUMBER(E188)),E188,0)+IF(AND(E189&gt;0,ISNUMBER(E189)),E189,0)&gt;E192,SUM(E193:E194)+IF(AND(E187&gt;0,ISNUMBER(E187)),E187,0)+IF(AND(E188&gt;0,ISNUMBER(E188)),E188,0)+IF(AND(E189&gt;0,ISNUMBER(E189)),E189,0),"-")</f>
        <v>-</v>
      </c>
      <c r="F186" s="207"/>
      <c r="G186" s="226"/>
    </row>
    <row r="187" spans="1:7" ht="27" customHeight="1" hidden="1">
      <c r="A187" s="200">
        <v>170</v>
      </c>
      <c r="B187" s="201" t="s">
        <v>78</v>
      </c>
      <c r="C187" s="201" t="s">
        <v>222</v>
      </c>
      <c r="D187" s="247" t="s">
        <v>501</v>
      </c>
      <c r="E187" s="256"/>
      <c r="F187" s="208"/>
      <c r="G187" s="227"/>
    </row>
    <row r="188" spans="1:7" ht="27" customHeight="1" hidden="1">
      <c r="A188" s="200">
        <v>171</v>
      </c>
      <c r="B188" s="201" t="s">
        <v>226</v>
      </c>
      <c r="C188" s="201" t="s">
        <v>263</v>
      </c>
      <c r="D188" s="247" t="s">
        <v>501</v>
      </c>
      <c r="E188" s="202"/>
      <c r="F188" s="209"/>
      <c r="G188" s="221"/>
    </row>
    <row r="189" spans="1:7" ht="27" customHeight="1" hidden="1">
      <c r="A189" s="200">
        <v>172</v>
      </c>
      <c r="B189" s="201" t="s">
        <v>79</v>
      </c>
      <c r="C189" s="201" t="s">
        <v>225</v>
      </c>
      <c r="D189" s="247" t="s">
        <v>501</v>
      </c>
      <c r="E189" s="202">
        <f>(IF(AND(ISNUMBER($E$240),$E$240&gt;0),$E$240,0)*IF(AND(ISNUMBER($E$244),$E$244&gt;0),$E$244,$E$249)+IF(AND(ISNUMBER($E$241),$E$241&gt;0),$E$241,0)*IF(AND(ISNUMBER($E$245),$E$245&gt;0),$E$245,$E$250))*2.5/60*IF(AND(ISNUMBER($E$231),$E$231&gt;0),$E$234/$E$231,0)*IF(ISNUMBER($E$190),$E$190,0)+(IF(ISNUMBER($E$246),$E$246,$E$251)*IF(AND(ISNUMBER($E$235),ISNUMBER($E$232),$E$232&gt;0),$E$235/$E$232,0)*2.15/60)*IF(ISNUMBER($E$191),$E$191,0)</f>
        <v>0</v>
      </c>
      <c r="F189" s="207"/>
      <c r="G189" s="226"/>
    </row>
    <row r="190" spans="1:7" ht="30" customHeight="1" hidden="1">
      <c r="A190" s="200">
        <v>173</v>
      </c>
      <c r="B190" s="201" t="s">
        <v>181</v>
      </c>
      <c r="C190" s="201" t="s">
        <v>223</v>
      </c>
      <c r="D190" s="247" t="s">
        <v>502</v>
      </c>
      <c r="E190" s="202"/>
      <c r="F190" s="209"/>
      <c r="G190" s="221"/>
    </row>
    <row r="191" spans="1:7" ht="30" customHeight="1" hidden="1">
      <c r="A191" s="200">
        <v>174</v>
      </c>
      <c r="B191" s="201" t="s">
        <v>182</v>
      </c>
      <c r="C191" s="201" t="s">
        <v>224</v>
      </c>
      <c r="D191" s="247" t="s">
        <v>502</v>
      </c>
      <c r="E191" s="202"/>
      <c r="F191" s="209"/>
      <c r="G191" s="221"/>
    </row>
    <row r="192" spans="1:7" ht="27" customHeight="1">
      <c r="A192" s="52">
        <v>175</v>
      </c>
      <c r="B192" s="14" t="s">
        <v>80</v>
      </c>
      <c r="C192" s="273" t="s">
        <v>445</v>
      </c>
      <c r="D192" s="244" t="s">
        <v>505</v>
      </c>
      <c r="E192" s="291"/>
      <c r="F192" s="207"/>
      <c r="G192" s="226"/>
    </row>
    <row r="193" spans="1:7" ht="27" customHeight="1">
      <c r="A193" s="52">
        <v>176</v>
      </c>
      <c r="B193" s="14" t="s">
        <v>76</v>
      </c>
      <c r="C193" s="273" t="s">
        <v>446</v>
      </c>
      <c r="D193" s="244" t="s">
        <v>505</v>
      </c>
      <c r="E193" s="292"/>
      <c r="F193" s="207"/>
      <c r="G193" s="226"/>
    </row>
    <row r="194" spans="1:7" ht="27" customHeight="1">
      <c r="A194" s="52">
        <v>177</v>
      </c>
      <c r="B194" s="14" t="s">
        <v>77</v>
      </c>
      <c r="C194" s="273" t="s">
        <v>447</v>
      </c>
      <c r="D194" s="244" t="s">
        <v>505</v>
      </c>
      <c r="E194" s="292"/>
      <c r="F194" s="207"/>
      <c r="G194" s="226"/>
    </row>
    <row r="195" spans="1:7" ht="30" customHeight="1">
      <c r="A195" s="52">
        <v>178</v>
      </c>
      <c r="B195" s="14" t="s">
        <v>81</v>
      </c>
      <c r="C195" s="273" t="s">
        <v>448</v>
      </c>
      <c r="D195" s="244" t="s">
        <v>505</v>
      </c>
      <c r="E195" s="267"/>
      <c r="F195" s="214"/>
      <c r="G195" s="232"/>
    </row>
    <row r="196" spans="1:7" ht="30" customHeight="1">
      <c r="A196" s="52">
        <v>179</v>
      </c>
      <c r="B196" s="14" t="s">
        <v>265</v>
      </c>
      <c r="C196" s="273" t="s">
        <v>449</v>
      </c>
      <c r="D196" s="244" t="s">
        <v>505</v>
      </c>
      <c r="E196" s="293"/>
      <c r="F196" s="214"/>
      <c r="G196" s="232"/>
    </row>
    <row r="197" spans="1:7" ht="27" customHeight="1">
      <c r="A197" s="52">
        <v>180</v>
      </c>
      <c r="B197" s="14" t="s">
        <v>82</v>
      </c>
      <c r="C197" s="273" t="s">
        <v>450</v>
      </c>
      <c r="D197" s="244" t="s">
        <v>505</v>
      </c>
      <c r="E197" s="294"/>
      <c r="F197" s="207"/>
      <c r="G197" s="226"/>
    </row>
    <row r="198" spans="1:7" ht="30" customHeight="1">
      <c r="A198" s="52">
        <v>181</v>
      </c>
      <c r="B198" s="14" t="s">
        <v>227</v>
      </c>
      <c r="C198" s="273" t="s">
        <v>451</v>
      </c>
      <c r="D198" s="244" t="s">
        <v>506</v>
      </c>
      <c r="E198" s="295"/>
      <c r="F198" s="209"/>
      <c r="G198" s="221"/>
    </row>
    <row r="199" spans="1:7" ht="30" customHeight="1">
      <c r="A199" s="52">
        <v>182</v>
      </c>
      <c r="B199" s="14" t="s">
        <v>264</v>
      </c>
      <c r="C199" s="273" t="s">
        <v>452</v>
      </c>
      <c r="D199" s="244" t="s">
        <v>506</v>
      </c>
      <c r="E199" s="295"/>
      <c r="F199" s="209"/>
      <c r="G199" s="221"/>
    </row>
    <row r="200" spans="1:7" ht="4.5" customHeight="1">
      <c r="A200" s="16"/>
      <c r="B200" s="18"/>
      <c r="C200" s="17"/>
      <c r="D200" s="245"/>
      <c r="E200" s="25"/>
      <c r="F200" s="210"/>
      <c r="G200" s="228"/>
    </row>
    <row r="201" spans="1:7" ht="27" customHeight="1">
      <c r="A201" s="299" t="s">
        <v>453</v>
      </c>
      <c r="B201" s="300"/>
      <c r="C201" s="300"/>
      <c r="D201" s="300"/>
      <c r="E201" s="301"/>
      <c r="F201" s="196"/>
      <c r="G201" s="224"/>
    </row>
    <row r="202" spans="1:7" ht="27" customHeight="1">
      <c r="A202" s="299" t="s">
        <v>454</v>
      </c>
      <c r="B202" s="300"/>
      <c r="C202" s="300"/>
      <c r="D202" s="300"/>
      <c r="E202" s="301"/>
      <c r="F202" s="196"/>
      <c r="G202" s="224"/>
    </row>
    <row r="203" spans="1:7" ht="27" customHeight="1">
      <c r="A203" s="257">
        <v>183</v>
      </c>
      <c r="B203" s="258" t="s">
        <v>353</v>
      </c>
      <c r="C203" s="285" t="s">
        <v>465</v>
      </c>
      <c r="D203" s="248" t="s">
        <v>503</v>
      </c>
      <c r="E203" s="296"/>
      <c r="F203" s="209"/>
      <c r="G203" s="221"/>
    </row>
    <row r="204" spans="1:7" ht="27" customHeight="1">
      <c r="A204" s="257">
        <v>184</v>
      </c>
      <c r="B204" s="258" t="s">
        <v>354</v>
      </c>
      <c r="C204" s="285" t="s">
        <v>466</v>
      </c>
      <c r="D204" s="248" t="s">
        <v>503</v>
      </c>
      <c r="E204" s="296"/>
      <c r="F204" s="209"/>
      <c r="G204" s="221"/>
    </row>
    <row r="205" spans="1:7" ht="27" customHeight="1">
      <c r="A205" s="257">
        <v>185</v>
      </c>
      <c r="B205" s="258" t="s">
        <v>355</v>
      </c>
      <c r="C205" s="285" t="s">
        <v>467</v>
      </c>
      <c r="D205" s="248" t="s">
        <v>503</v>
      </c>
      <c r="E205" s="296"/>
      <c r="F205" s="209"/>
      <c r="G205" s="221"/>
    </row>
    <row r="206" spans="1:7" ht="27" customHeight="1">
      <c r="A206" s="257">
        <v>186</v>
      </c>
      <c r="B206" s="21" t="s">
        <v>83</v>
      </c>
      <c r="C206" s="273" t="s">
        <v>464</v>
      </c>
      <c r="D206" s="248" t="s">
        <v>503</v>
      </c>
      <c r="E206" s="261"/>
      <c r="F206" s="215"/>
      <c r="G206" s="233"/>
    </row>
    <row r="207" spans="1:7" ht="27" customHeight="1">
      <c r="A207" s="259">
        <v>187</v>
      </c>
      <c r="B207" s="258" t="s">
        <v>356</v>
      </c>
      <c r="C207" s="285" t="s">
        <v>468</v>
      </c>
      <c r="D207" s="248" t="s">
        <v>503</v>
      </c>
      <c r="E207" s="296"/>
      <c r="F207" s="209"/>
      <c r="G207" s="221"/>
    </row>
    <row r="208" spans="1:7" ht="27" customHeight="1">
      <c r="A208" s="257">
        <v>188</v>
      </c>
      <c r="B208" s="258" t="s">
        <v>357</v>
      </c>
      <c r="C208" s="285" t="s">
        <v>469</v>
      </c>
      <c r="D208" s="248" t="s">
        <v>503</v>
      </c>
      <c r="E208" s="296"/>
      <c r="F208" s="209"/>
      <c r="G208" s="221"/>
    </row>
    <row r="209" spans="1:7" ht="27" customHeight="1">
      <c r="A209" s="257">
        <v>189</v>
      </c>
      <c r="B209" s="258" t="s">
        <v>358</v>
      </c>
      <c r="C209" s="285" t="s">
        <v>470</v>
      </c>
      <c r="D209" s="248" t="s">
        <v>503</v>
      </c>
      <c r="E209" s="296"/>
      <c r="F209" s="209"/>
      <c r="G209" s="221"/>
    </row>
    <row r="210" spans="1:7" ht="27" customHeight="1">
      <c r="A210" s="260">
        <v>190</v>
      </c>
      <c r="B210" s="21" t="s">
        <v>84</v>
      </c>
      <c r="C210" s="273" t="s">
        <v>471</v>
      </c>
      <c r="D210" s="248" t="s">
        <v>504</v>
      </c>
      <c r="E210" s="296"/>
      <c r="F210" s="215"/>
      <c r="G210" s="233"/>
    </row>
    <row r="211" spans="1:7" ht="27" customHeight="1">
      <c r="A211" s="310" t="s">
        <v>512</v>
      </c>
      <c r="B211" s="311"/>
      <c r="C211" s="311"/>
      <c r="D211" s="311"/>
      <c r="E211" s="312"/>
      <c r="F211" s="196"/>
      <c r="G211" s="224"/>
    </row>
    <row r="212" spans="1:7" ht="27" customHeight="1">
      <c r="A212" s="52">
        <v>191</v>
      </c>
      <c r="B212" s="26" t="s">
        <v>85</v>
      </c>
      <c r="C212" s="286" t="s">
        <v>455</v>
      </c>
      <c r="D212" s="249" t="s">
        <v>500</v>
      </c>
      <c r="E212" s="29"/>
      <c r="F212" s="207"/>
      <c r="G212" s="226"/>
    </row>
    <row r="213" spans="1:7" ht="27" customHeight="1">
      <c r="A213" s="52">
        <v>192</v>
      </c>
      <c r="B213" s="14" t="s">
        <v>183</v>
      </c>
      <c r="C213" s="273" t="s">
        <v>456</v>
      </c>
      <c r="D213" s="249" t="s">
        <v>500</v>
      </c>
      <c r="E213" s="20"/>
      <c r="F213" s="207"/>
      <c r="G213" s="226"/>
    </row>
    <row r="214" spans="1:6" ht="27" customHeight="1">
      <c r="A214" s="52">
        <v>193</v>
      </c>
      <c r="B214" s="14" t="s">
        <v>184</v>
      </c>
      <c r="C214" s="287" t="s">
        <v>457</v>
      </c>
      <c r="D214" s="249" t="s">
        <v>500</v>
      </c>
      <c r="E214" s="268"/>
      <c r="F214" s="209"/>
    </row>
    <row r="215" spans="1:7" ht="27" customHeight="1">
      <c r="A215" s="257">
        <v>194</v>
      </c>
      <c r="B215" s="21" t="s">
        <v>363</v>
      </c>
      <c r="C215" s="273" t="s">
        <v>458</v>
      </c>
      <c r="D215" s="248" t="s">
        <v>500</v>
      </c>
      <c r="E215" s="268"/>
      <c r="F215" s="208"/>
      <c r="G215" s="221"/>
    </row>
    <row r="216" spans="1:7" ht="27" customHeight="1" hidden="1">
      <c r="A216" s="200">
        <v>195</v>
      </c>
      <c r="B216" s="201" t="s">
        <v>185</v>
      </c>
      <c r="C216" s="273" t="s">
        <v>377</v>
      </c>
      <c r="D216" s="247" t="s">
        <v>500</v>
      </c>
      <c r="E216" s="270">
        <v>0</v>
      </c>
      <c r="F216" s="209"/>
      <c r="G216" s="221"/>
    </row>
    <row r="217" spans="1:7" ht="27" customHeight="1" hidden="1">
      <c r="A217" s="200">
        <v>196</v>
      </c>
      <c r="B217" s="201" t="s">
        <v>186</v>
      </c>
      <c r="C217" s="273" t="s">
        <v>368</v>
      </c>
      <c r="D217" s="247" t="s">
        <v>500</v>
      </c>
      <c r="E217" s="270">
        <v>0</v>
      </c>
      <c r="F217" s="209"/>
      <c r="G217" s="221"/>
    </row>
    <row r="218" spans="1:7" ht="32.25" customHeight="1">
      <c r="A218" s="52">
        <v>197</v>
      </c>
      <c r="B218" s="14" t="s">
        <v>187</v>
      </c>
      <c r="C218" s="287" t="s">
        <v>459</v>
      </c>
      <c r="D218" s="249" t="s">
        <v>500</v>
      </c>
      <c r="E218" s="268"/>
      <c r="F218" s="209"/>
      <c r="G218" s="221"/>
    </row>
    <row r="219" spans="1:7" ht="27" customHeight="1">
      <c r="A219" s="257">
        <v>198</v>
      </c>
      <c r="B219" s="21" t="s">
        <v>192</v>
      </c>
      <c r="C219" s="287" t="s">
        <v>460</v>
      </c>
      <c r="D219" s="248" t="s">
        <v>500</v>
      </c>
      <c r="E219" s="268"/>
      <c r="F219" s="208"/>
      <c r="G219" s="221"/>
    </row>
    <row r="220" spans="1:7" ht="27" customHeight="1" hidden="1">
      <c r="A220" s="200">
        <v>199</v>
      </c>
      <c r="B220" s="201" t="s">
        <v>188</v>
      </c>
      <c r="C220" s="273" t="s">
        <v>371</v>
      </c>
      <c r="D220" s="247" t="s">
        <v>500</v>
      </c>
      <c r="E220" s="270">
        <v>0</v>
      </c>
      <c r="F220" s="209"/>
      <c r="G220" s="221"/>
    </row>
    <row r="221" spans="1:7" ht="27" customHeight="1" hidden="1">
      <c r="A221" s="200">
        <v>200</v>
      </c>
      <c r="B221" s="201" t="s">
        <v>189</v>
      </c>
      <c r="C221" s="273" t="s">
        <v>372</v>
      </c>
      <c r="D221" s="247" t="s">
        <v>500</v>
      </c>
      <c r="E221" s="270">
        <v>0</v>
      </c>
      <c r="F221" s="209"/>
      <c r="G221" s="221"/>
    </row>
    <row r="222" spans="1:7" ht="27" customHeight="1" hidden="1">
      <c r="A222" s="200">
        <v>201</v>
      </c>
      <c r="B222" s="201" t="s">
        <v>190</v>
      </c>
      <c r="C222" s="273" t="s">
        <v>373</v>
      </c>
      <c r="D222" s="247" t="s">
        <v>500</v>
      </c>
      <c r="E222" s="270">
        <v>0</v>
      </c>
      <c r="F222" s="209"/>
      <c r="G222" s="221"/>
    </row>
    <row r="223" spans="1:7" ht="27" customHeight="1">
      <c r="A223" s="52">
        <v>202</v>
      </c>
      <c r="B223" s="14" t="s">
        <v>191</v>
      </c>
      <c r="C223" s="273" t="s">
        <v>461</v>
      </c>
      <c r="D223" s="249" t="s">
        <v>500</v>
      </c>
      <c r="E223" s="268"/>
      <c r="F223" s="209"/>
      <c r="G223" s="221"/>
    </row>
    <row r="224" spans="1:7" ht="5.25" customHeight="1" hidden="1">
      <c r="A224" s="16"/>
      <c r="B224" s="18"/>
      <c r="C224" s="17"/>
      <c r="D224" s="245"/>
      <c r="E224" s="25"/>
      <c r="F224" s="210"/>
      <c r="G224" s="228"/>
    </row>
    <row r="225" spans="1:7" ht="27" customHeight="1" hidden="1">
      <c r="A225" s="299" t="s">
        <v>376</v>
      </c>
      <c r="B225" s="300"/>
      <c r="C225" s="300"/>
      <c r="D225" s="300"/>
      <c r="E225" s="301"/>
      <c r="F225" s="196"/>
      <c r="G225" s="224"/>
    </row>
    <row r="226" spans="1:7" ht="27" customHeight="1" hidden="1">
      <c r="A226" s="200">
        <v>203</v>
      </c>
      <c r="B226" s="201" t="s">
        <v>86</v>
      </c>
      <c r="C226" s="201" t="s">
        <v>59</v>
      </c>
      <c r="D226" s="247" t="s">
        <v>500</v>
      </c>
      <c r="E226" s="255" t="s">
        <v>379</v>
      </c>
      <c r="F226" s="209"/>
      <c r="G226" s="221"/>
    </row>
    <row r="227" spans="1:7" ht="27" customHeight="1" hidden="1">
      <c r="A227" s="200">
        <v>204</v>
      </c>
      <c r="B227" s="201" t="s">
        <v>87</v>
      </c>
      <c r="C227" s="201" t="s">
        <v>164</v>
      </c>
      <c r="D227" s="247" t="s">
        <v>504</v>
      </c>
      <c r="E227" s="255" t="s">
        <v>379</v>
      </c>
      <c r="F227" s="209"/>
      <c r="G227" s="221"/>
    </row>
    <row r="228" spans="1:7" ht="4.5" customHeight="1">
      <c r="A228" s="16"/>
      <c r="B228" s="18"/>
      <c r="C228" s="17"/>
      <c r="D228" s="245"/>
      <c r="E228" s="25"/>
      <c r="F228" s="210"/>
      <c r="G228" s="228"/>
    </row>
    <row r="229" spans="1:7" ht="27" customHeight="1">
      <c r="A229" s="299" t="s">
        <v>462</v>
      </c>
      <c r="B229" s="300"/>
      <c r="C229" s="300"/>
      <c r="D229" s="300"/>
      <c r="E229" s="301"/>
      <c r="F229" s="196"/>
      <c r="G229" s="224"/>
    </row>
    <row r="230" spans="1:7" ht="27" customHeight="1">
      <c r="A230" s="52">
        <v>205</v>
      </c>
      <c r="B230" s="199" t="s">
        <v>88</v>
      </c>
      <c r="C230" s="26" t="s">
        <v>463</v>
      </c>
      <c r="D230" s="244" t="s">
        <v>507</v>
      </c>
      <c r="E230" s="297"/>
      <c r="F230" s="210"/>
      <c r="G230" s="228"/>
    </row>
    <row r="231" spans="1:7" ht="27" customHeight="1">
      <c r="A231" s="52">
        <v>206</v>
      </c>
      <c r="B231" s="199" t="s">
        <v>173</v>
      </c>
      <c r="C231" s="26" t="s">
        <v>472</v>
      </c>
      <c r="D231" s="244" t="s">
        <v>507</v>
      </c>
      <c r="E231" s="298"/>
      <c r="F231" s="214"/>
      <c r="G231" s="232"/>
    </row>
    <row r="232" spans="1:7" ht="27" customHeight="1">
      <c r="A232" s="52">
        <v>207</v>
      </c>
      <c r="B232" s="199" t="s">
        <v>174</v>
      </c>
      <c r="C232" s="26" t="s">
        <v>473</v>
      </c>
      <c r="D232" s="244" t="s">
        <v>507</v>
      </c>
      <c r="E232" s="298"/>
      <c r="F232" s="214"/>
      <c r="G232" s="232"/>
    </row>
    <row r="233" spans="1:7" ht="27" customHeight="1">
      <c r="A233" s="52">
        <v>208</v>
      </c>
      <c r="B233" s="199" t="s">
        <v>290</v>
      </c>
      <c r="C233" s="26" t="s">
        <v>474</v>
      </c>
      <c r="D233" s="244" t="s">
        <v>507</v>
      </c>
      <c r="E233" s="298"/>
      <c r="F233" s="214"/>
      <c r="G233" s="232"/>
    </row>
    <row r="234" spans="1:7" ht="27" customHeight="1">
      <c r="A234" s="52">
        <v>209</v>
      </c>
      <c r="B234" s="199" t="s">
        <v>89</v>
      </c>
      <c r="C234" s="26" t="s">
        <v>475</v>
      </c>
      <c r="D234" s="244" t="s">
        <v>508</v>
      </c>
      <c r="E234" s="35"/>
      <c r="F234" s="214"/>
      <c r="G234" s="232"/>
    </row>
    <row r="235" spans="1:7" ht="27" customHeight="1">
      <c r="A235" s="52">
        <v>210</v>
      </c>
      <c r="B235" s="199" t="s">
        <v>175</v>
      </c>
      <c r="C235" s="26" t="s">
        <v>476</v>
      </c>
      <c r="D235" s="244" t="s">
        <v>509</v>
      </c>
      <c r="E235" s="298"/>
      <c r="F235" s="214"/>
      <c r="G235" s="232"/>
    </row>
    <row r="236" spans="1:7" ht="27" customHeight="1">
      <c r="A236" s="52">
        <v>211</v>
      </c>
      <c r="B236" s="199" t="s">
        <v>179</v>
      </c>
      <c r="C236" s="14" t="s">
        <v>477</v>
      </c>
      <c r="D236" s="244" t="s">
        <v>510</v>
      </c>
      <c r="E236" s="35"/>
      <c r="F236" s="214"/>
      <c r="G236" s="232"/>
    </row>
    <row r="237" spans="1:7" ht="26.25" customHeight="1">
      <c r="A237" s="52">
        <v>212</v>
      </c>
      <c r="B237" s="199" t="s">
        <v>90</v>
      </c>
      <c r="C237" s="14" t="s">
        <v>478</v>
      </c>
      <c r="D237" s="244" t="s">
        <v>510</v>
      </c>
      <c r="E237" s="35"/>
      <c r="F237" s="214"/>
      <c r="G237" s="232"/>
    </row>
    <row r="238" spans="1:7" ht="5.25" customHeight="1">
      <c r="A238" s="16"/>
      <c r="B238" s="18"/>
      <c r="C238" s="17"/>
      <c r="D238" s="245"/>
      <c r="E238" s="25"/>
      <c r="F238" s="210"/>
      <c r="G238" s="228"/>
    </row>
    <row r="239" spans="1:7" ht="27" customHeight="1">
      <c r="A239" s="299" t="s">
        <v>479</v>
      </c>
      <c r="B239" s="300"/>
      <c r="C239" s="300"/>
      <c r="D239" s="300"/>
      <c r="E239" s="301"/>
      <c r="F239" s="196"/>
      <c r="G239" s="224"/>
    </row>
    <row r="240" spans="1:7" ht="27" customHeight="1">
      <c r="A240" s="52">
        <v>213</v>
      </c>
      <c r="B240" s="199" t="s">
        <v>180</v>
      </c>
      <c r="C240" s="14" t="s">
        <v>480</v>
      </c>
      <c r="D240" s="244" t="s">
        <v>504</v>
      </c>
      <c r="E240" s="216"/>
      <c r="F240" s="217"/>
      <c r="G240" s="234"/>
    </row>
    <row r="241" spans="1:7" ht="27" customHeight="1">
      <c r="A241" s="52">
        <v>214</v>
      </c>
      <c r="B241" s="199" t="s">
        <v>193</v>
      </c>
      <c r="C241" s="14" t="s">
        <v>481</v>
      </c>
      <c r="D241" s="244" t="s">
        <v>504</v>
      </c>
      <c r="E241" s="34"/>
      <c r="F241" s="218"/>
      <c r="G241" s="235"/>
    </row>
    <row r="242" spans="1:7" ht="27" customHeight="1">
      <c r="A242" s="52">
        <v>215</v>
      </c>
      <c r="B242" s="199" t="s">
        <v>194</v>
      </c>
      <c r="C242" s="14" t="s">
        <v>482</v>
      </c>
      <c r="D242" s="244" t="s">
        <v>505</v>
      </c>
      <c r="E242" s="35"/>
      <c r="F242" s="214"/>
      <c r="G242" s="232"/>
    </row>
    <row r="243" spans="1:7" ht="27" customHeight="1">
      <c r="A243" s="52">
        <v>216</v>
      </c>
      <c r="B243" s="199" t="s">
        <v>215</v>
      </c>
      <c r="C243" s="14" t="s">
        <v>483</v>
      </c>
      <c r="D243" s="244" t="s">
        <v>505</v>
      </c>
      <c r="E243" s="35"/>
      <c r="F243" s="214"/>
      <c r="G243" s="232"/>
    </row>
    <row r="244" spans="1:7" ht="27" customHeight="1">
      <c r="A244" s="52">
        <v>217</v>
      </c>
      <c r="B244" s="199" t="s">
        <v>216</v>
      </c>
      <c r="C244" s="14" t="s">
        <v>484</v>
      </c>
      <c r="D244" s="244" t="s">
        <v>505</v>
      </c>
      <c r="E244" s="35"/>
      <c r="F244" s="214"/>
      <c r="G244" s="232"/>
    </row>
    <row r="245" spans="1:7" ht="27" customHeight="1">
      <c r="A245" s="52">
        <v>218</v>
      </c>
      <c r="B245" s="199" t="s">
        <v>217</v>
      </c>
      <c r="C245" s="14" t="s">
        <v>485</v>
      </c>
      <c r="D245" s="244" t="s">
        <v>505</v>
      </c>
      <c r="E245" s="35"/>
      <c r="F245" s="214"/>
      <c r="G245" s="232"/>
    </row>
    <row r="246" spans="1:7" ht="27" customHeight="1">
      <c r="A246" s="52">
        <v>219</v>
      </c>
      <c r="B246" s="199" t="s">
        <v>218</v>
      </c>
      <c r="C246" s="14" t="s">
        <v>513</v>
      </c>
      <c r="D246" s="244" t="s">
        <v>505</v>
      </c>
      <c r="E246" s="35"/>
      <c r="F246" s="214"/>
      <c r="G246" s="232"/>
    </row>
    <row r="247" spans="1:7" ht="27" customHeight="1">
      <c r="A247" s="52">
        <v>220</v>
      </c>
      <c r="B247" s="199" t="s">
        <v>219</v>
      </c>
      <c r="C247" s="14" t="s">
        <v>486</v>
      </c>
      <c r="D247" s="244" t="s">
        <v>505</v>
      </c>
      <c r="E247" s="271"/>
      <c r="F247" s="219"/>
      <c r="G247" s="236"/>
    </row>
    <row r="248" spans="1:7" ht="27" customHeight="1">
      <c r="A248" s="52">
        <v>221</v>
      </c>
      <c r="B248" s="199" t="s">
        <v>220</v>
      </c>
      <c r="C248" s="14" t="s">
        <v>487</v>
      </c>
      <c r="D248" s="244" t="s">
        <v>505</v>
      </c>
      <c r="E248" s="271"/>
      <c r="F248" s="219"/>
      <c r="G248" s="236"/>
    </row>
    <row r="249" spans="1:7" ht="27" customHeight="1">
      <c r="A249" s="52">
        <v>222</v>
      </c>
      <c r="B249" s="199" t="s">
        <v>221</v>
      </c>
      <c r="C249" s="14" t="s">
        <v>488</v>
      </c>
      <c r="D249" s="244" t="s">
        <v>505</v>
      </c>
      <c r="E249" s="36"/>
      <c r="F249" s="219"/>
      <c r="G249" s="236"/>
    </row>
    <row r="250" spans="1:7" ht="27" customHeight="1">
      <c r="A250" s="52">
        <v>223</v>
      </c>
      <c r="B250" s="199" t="s">
        <v>229</v>
      </c>
      <c r="C250" s="14" t="s">
        <v>489</v>
      </c>
      <c r="D250" s="244" t="s">
        <v>505</v>
      </c>
      <c r="E250" s="36"/>
      <c r="F250" s="219"/>
      <c r="G250" s="236"/>
    </row>
    <row r="251" spans="1:7" ht="27" customHeight="1">
      <c r="A251" s="52">
        <v>224</v>
      </c>
      <c r="B251" s="199" t="s">
        <v>230</v>
      </c>
      <c r="C251" s="14" t="s">
        <v>490</v>
      </c>
      <c r="D251" s="244" t="s">
        <v>505</v>
      </c>
      <c r="E251" s="36"/>
      <c r="F251" s="219"/>
      <c r="G251" s="236"/>
    </row>
  </sheetData>
  <sheetProtection selectLockedCells="1"/>
  <mergeCells count="30">
    <mergeCell ref="A201:E201"/>
    <mergeCell ref="A225:E225"/>
    <mergeCell ref="A229:E229"/>
    <mergeCell ref="A239:E239"/>
    <mergeCell ref="A202:E202"/>
    <mergeCell ref="A211:E211"/>
    <mergeCell ref="A174:E174"/>
    <mergeCell ref="A185:E185"/>
    <mergeCell ref="A86:E86"/>
    <mergeCell ref="A77:E77"/>
    <mergeCell ref="A136:E136"/>
    <mergeCell ref="A146:E146"/>
    <mergeCell ref="A155:E155"/>
    <mergeCell ref="A126:E126"/>
    <mergeCell ref="A26:E26"/>
    <mergeCell ref="A37:E37"/>
    <mergeCell ref="A106:E106"/>
    <mergeCell ref="A116:E116"/>
    <mergeCell ref="A95:E95"/>
    <mergeCell ref="A96:E96"/>
    <mergeCell ref="A25:E25"/>
    <mergeCell ref="A2:E2"/>
    <mergeCell ref="A4:E4"/>
    <mergeCell ref="A9:E9"/>
    <mergeCell ref="A170:E170"/>
    <mergeCell ref="A47:E47"/>
    <mergeCell ref="A57:E57"/>
    <mergeCell ref="A8:E8"/>
    <mergeCell ref="A67:E67"/>
    <mergeCell ref="A165:E165"/>
  </mergeCells>
  <conditionalFormatting sqref="C203:C205">
    <cfRule type="expression" priority="14" dxfId="2" stopIfTrue="1">
      <formula>'CSI data - jednoduché'!#REF!=3</formula>
    </cfRule>
  </conditionalFormatting>
  <conditionalFormatting sqref="C207:C209">
    <cfRule type="expression" priority="13" dxfId="2" stopIfTrue="1">
      <formula>'CSI data - jednoduché'!#REF!=3</formula>
    </cfRule>
  </conditionalFormatting>
  <dataValidations count="9">
    <dataValidation operator="greaterThan" allowBlank="1" promptTitle="No decimals" prompt="Please enter a positive value in Euro with no decimals.&#10;&#10;If you do not have a value, write -" errorTitle="Incorrect value" error="Please enter a value in Euro without decimals. If you do not have a value, enter -" sqref="E187:G187"/>
    <dataValidation type="decimal" operator="lessThan" allowBlank="1" showErrorMessage="1" errorTitle="Wrong data input!" error="The number of line kilometers (R08) cannot be greater than the number of track kilometres (R03)." sqref="E236:G236">
      <formula1>E237</formula1>
    </dataValidation>
    <dataValidation type="decimal" operator="greaterThan" allowBlank="1" showErrorMessage="1" errorTitle="Wrong data input!" error="The number of track kilometres (R03) cannot be lower than the number of line kilometers (R08)" sqref="E237:G238">
      <formula1>E236</formula1>
    </dataValidation>
    <dataValidation errorStyle="warning" operator="greaterThan" allowBlank="1" showErrorMessage="1" error="Whole number shall be provided." sqref="E215:F215 E219:F219 E179:G179 E15:G15 E11:G11 E59:G59 E69:G69 E29:E35 F39:G39 E28:G28 E98:G98 E138:G138 E128:G128 E118:G118 E108:G108"/>
    <dataValidation type="decimal" operator="lessThan" allowBlank="1" showErrorMessage="1" errorTitle="Wrong data input!" error="The number of passenger train km (R05) cannot be greater than the  number of passenger kilometers (R02)." sqref="G231">
      <formula1>'CSI data - jednoduché'!#REF!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31:F231">
      <formula1>E234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34:F234">
      <formula1>E231</formula1>
    </dataValidation>
    <dataValidation errorStyle="warning" type="whole" operator="greaterThan" allowBlank="1" showErrorMessage="1" error="Whole number shall be provided." sqref="F12:F13">
      <formula1>0</formula1>
    </dataValidation>
    <dataValidation errorStyle="warning" type="whole" operator="greaterThanOrEqual" allowBlank="1" showErrorMessage="1" error="Whole number shall be provided." sqref="E12:E13">
      <formula1>0</formula1>
    </dataValidation>
  </dataValidations>
  <printOptions horizontalCentered="1"/>
  <pageMargins left="0.31496062992125984" right="0.31496062992125984" top="0.25" bottom="0.36" header="0.2" footer="0.2"/>
  <pageSetup fitToHeight="0" fitToWidth="1" horizontalDpi="600" verticalDpi="600" orientation="portrait" paperSize="9" scale="39" r:id="rId3"/>
  <headerFooter alignWithMargins="0">
    <oddFooter>&amp;R&amp;12page &amp;P</oddFooter>
  </headerFooter>
  <rowBreaks count="1" manualBreakCount="1">
    <brk id="125" max="4" man="1"/>
  </rowBreaks>
  <ignoredErrors>
    <ignoredError sqref="E5:E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BO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13.421875" style="0" bestFit="1" customWidth="1"/>
    <col min="4" max="8" width="9.28125" style="0" bestFit="1" customWidth="1"/>
    <col min="9" max="9" width="10.28125" style="0" bestFit="1" customWidth="1"/>
    <col min="10" max="10" width="9.421875" style="0" bestFit="1" customWidth="1"/>
    <col min="11" max="11" width="9.28125" style="0" bestFit="1" customWidth="1"/>
    <col min="12" max="12" width="2.8515625" style="44" customWidth="1"/>
    <col min="13" max="13" width="17.00390625" style="0" customWidth="1"/>
    <col min="17" max="17" width="3.140625" style="44" customWidth="1"/>
    <col min="18" max="18" width="15.7109375" style="0" customWidth="1"/>
    <col min="21" max="21" width="4.7109375" style="0" customWidth="1"/>
    <col min="23" max="23" width="15.7109375" style="0" customWidth="1"/>
    <col min="24" max="24" width="9.8515625" style="0" bestFit="1" customWidth="1"/>
    <col min="33" max="33" width="9.28125" style="0" bestFit="1" customWidth="1"/>
    <col min="45" max="53" width="10.7109375" style="0" customWidth="1"/>
    <col min="55" max="63" width="10.421875" style="0" customWidth="1"/>
  </cols>
  <sheetData>
    <row r="1" ht="20.25">
      <c r="A1" s="59" t="s">
        <v>258</v>
      </c>
    </row>
    <row r="2" ht="12.75">
      <c r="A2" s="177" t="s">
        <v>294</v>
      </c>
    </row>
    <row r="3" ht="12.75">
      <c r="A3" s="78" t="s">
        <v>293</v>
      </c>
    </row>
    <row r="4" spans="2:22" s="31" customFormat="1" ht="12.75">
      <c r="B4" s="61" t="s">
        <v>251</v>
      </c>
      <c r="L4" s="48"/>
      <c r="M4" s="61" t="s">
        <v>252</v>
      </c>
      <c r="Q4" s="48"/>
      <c r="R4" s="61" t="s">
        <v>253</v>
      </c>
      <c r="V4" s="61" t="s">
        <v>271</v>
      </c>
    </row>
    <row r="5" spans="2:22" s="60" customFormat="1" ht="15">
      <c r="B5" s="62" t="s">
        <v>280</v>
      </c>
      <c r="M5" s="62" t="s">
        <v>281</v>
      </c>
      <c r="R5" s="62" t="s">
        <v>282</v>
      </c>
      <c r="V5" s="63" t="s">
        <v>272</v>
      </c>
    </row>
    <row r="6" spans="2:22" s="31" customFormat="1" ht="13.5" thickBot="1">
      <c r="B6" s="61"/>
      <c r="L6" s="48"/>
      <c r="M6" s="61"/>
      <c r="Q6" s="48"/>
      <c r="R6" s="61"/>
      <c r="V6" s="61"/>
    </row>
    <row r="7" spans="2:55" ht="15.75" customHeight="1" thickBot="1">
      <c r="B7" s="102"/>
      <c r="C7" s="316" t="s">
        <v>232</v>
      </c>
      <c r="D7" s="317"/>
      <c r="E7" s="317"/>
      <c r="F7" s="317" t="s">
        <v>233</v>
      </c>
      <c r="G7" s="317"/>
      <c r="H7" s="317"/>
      <c r="I7" s="317" t="s">
        <v>257</v>
      </c>
      <c r="J7" s="317"/>
      <c r="K7" s="318"/>
      <c r="L7" s="45"/>
      <c r="AR7" s="78" t="s">
        <v>235</v>
      </c>
      <c r="BC7" s="78" t="s">
        <v>295</v>
      </c>
    </row>
    <row r="8" spans="1:39" ht="25.5" customHeight="1" thickBot="1">
      <c r="A8" s="56"/>
      <c r="B8" s="180" t="s">
        <v>302</v>
      </c>
      <c r="C8" s="98" t="s">
        <v>235</v>
      </c>
      <c r="D8" s="103" t="s">
        <v>242</v>
      </c>
      <c r="E8" s="99" t="s">
        <v>237</v>
      </c>
      <c r="F8" s="98" t="s">
        <v>235</v>
      </c>
      <c r="G8" s="98" t="s">
        <v>238</v>
      </c>
      <c r="H8" s="99" t="s">
        <v>237</v>
      </c>
      <c r="I8" s="98" t="s">
        <v>235</v>
      </c>
      <c r="J8" s="98" t="s">
        <v>238</v>
      </c>
      <c r="K8" s="100" t="s">
        <v>237</v>
      </c>
      <c r="L8" s="46"/>
      <c r="M8" s="104"/>
      <c r="N8" s="313" t="s">
        <v>244</v>
      </c>
      <c r="O8" s="314"/>
      <c r="P8" s="315"/>
      <c r="Q8" s="45"/>
      <c r="R8" s="111"/>
      <c r="S8" s="313" t="s">
        <v>247</v>
      </c>
      <c r="T8" s="315"/>
      <c r="U8" s="45"/>
      <c r="AG8" s="38"/>
      <c r="AH8" s="38"/>
      <c r="AI8" s="38"/>
      <c r="AJ8" s="38"/>
      <c r="AK8" s="38"/>
      <c r="AL8" s="38"/>
      <c r="AM8" s="38"/>
    </row>
    <row r="9" spans="1:63" ht="15.75" customHeight="1" thickBot="1">
      <c r="A9" s="57" t="s">
        <v>279</v>
      </c>
      <c r="B9" s="101" t="s">
        <v>234</v>
      </c>
      <c r="C9" s="153"/>
      <c r="D9" s="153" t="s">
        <v>236</v>
      </c>
      <c r="E9" s="154" t="s">
        <v>243</v>
      </c>
      <c r="F9" s="153"/>
      <c r="G9" s="153" t="s">
        <v>236</v>
      </c>
      <c r="H9" s="155" t="s">
        <v>239</v>
      </c>
      <c r="I9" s="153"/>
      <c r="J9" s="153" t="s">
        <v>236</v>
      </c>
      <c r="K9" s="156" t="s">
        <v>239</v>
      </c>
      <c r="L9" s="46"/>
      <c r="M9" s="105" t="s">
        <v>234</v>
      </c>
      <c r="N9" s="106" t="s">
        <v>245</v>
      </c>
      <c r="O9" s="106" t="s">
        <v>246</v>
      </c>
      <c r="P9" s="107" t="s">
        <v>250</v>
      </c>
      <c r="Q9" s="45"/>
      <c r="R9" s="112" t="s">
        <v>234</v>
      </c>
      <c r="S9" s="106" t="s">
        <v>248</v>
      </c>
      <c r="T9" s="107" t="s">
        <v>249</v>
      </c>
      <c r="U9" s="45"/>
      <c r="V9" s="118" t="s">
        <v>279</v>
      </c>
      <c r="W9" s="64" t="s">
        <v>234</v>
      </c>
      <c r="X9" s="119">
        <v>2002</v>
      </c>
      <c r="Y9" s="120">
        <v>2003</v>
      </c>
      <c r="Z9" s="121">
        <v>2004</v>
      </c>
      <c r="AA9" s="121">
        <v>2005</v>
      </c>
      <c r="AB9" s="121">
        <v>2006</v>
      </c>
      <c r="AC9" s="121">
        <v>2007</v>
      </c>
      <c r="AD9" s="121">
        <v>2008</v>
      </c>
      <c r="AE9" s="121">
        <v>2009</v>
      </c>
      <c r="AF9" s="121">
        <v>2010</v>
      </c>
      <c r="AG9" s="121">
        <v>2011</v>
      </c>
      <c r="AH9" s="121">
        <v>2012</v>
      </c>
      <c r="AI9" s="121">
        <v>2013</v>
      </c>
      <c r="AJ9" s="121">
        <v>2014</v>
      </c>
      <c r="AK9" s="121">
        <v>2015</v>
      </c>
      <c r="AL9" s="121">
        <v>2016</v>
      </c>
      <c r="AM9" s="121">
        <v>2017</v>
      </c>
      <c r="AN9" s="121">
        <v>2018</v>
      </c>
      <c r="AO9" s="121">
        <v>2019</v>
      </c>
      <c r="AP9" s="122">
        <v>2020</v>
      </c>
      <c r="AR9" s="169"/>
      <c r="AS9" s="170">
        <v>2007</v>
      </c>
      <c r="AT9" s="170">
        <v>2008</v>
      </c>
      <c r="AU9" s="170">
        <v>2009</v>
      </c>
      <c r="AV9" s="170">
        <v>2010</v>
      </c>
      <c r="AW9" s="170">
        <v>2011</v>
      </c>
      <c r="AX9" s="170">
        <v>2012</v>
      </c>
      <c r="AY9" s="170">
        <v>2013</v>
      </c>
      <c r="AZ9" s="170">
        <v>2014</v>
      </c>
      <c r="BA9" s="170">
        <v>2015</v>
      </c>
      <c r="BC9" s="170">
        <v>2007</v>
      </c>
      <c r="BD9" s="170">
        <v>2008</v>
      </c>
      <c r="BE9" s="170">
        <v>2009</v>
      </c>
      <c r="BF9" s="170">
        <v>2010</v>
      </c>
      <c r="BG9" s="170">
        <v>2011</v>
      </c>
      <c r="BH9" s="170">
        <v>2012</v>
      </c>
      <c r="BI9" s="170">
        <v>2013</v>
      </c>
      <c r="BJ9" s="170">
        <v>2014</v>
      </c>
      <c r="BK9" s="170">
        <v>2015</v>
      </c>
    </row>
    <row r="10" spans="1:67" ht="17.25" customHeight="1">
      <c r="A10" s="30" t="s">
        <v>29</v>
      </c>
      <c r="B10" s="151" t="s">
        <v>1</v>
      </c>
      <c r="C10" s="158">
        <v>1600000</v>
      </c>
      <c r="D10" s="159">
        <v>208000</v>
      </c>
      <c r="E10" s="163">
        <v>16000</v>
      </c>
      <c r="F10" s="159">
        <v>160000</v>
      </c>
      <c r="G10" s="159">
        <v>32300</v>
      </c>
      <c r="H10" s="163">
        <v>3000</v>
      </c>
      <c r="I10" s="159">
        <v>1760000</v>
      </c>
      <c r="J10" s="159">
        <v>240300</v>
      </c>
      <c r="K10" s="166">
        <v>19000</v>
      </c>
      <c r="L10" s="46"/>
      <c r="M10" s="134" t="s">
        <v>1</v>
      </c>
      <c r="N10" s="135">
        <v>39.11</v>
      </c>
      <c r="O10" s="135">
        <v>22.79</v>
      </c>
      <c r="P10" s="136">
        <v>28.4</v>
      </c>
      <c r="Q10" s="45"/>
      <c r="R10" s="134" t="s">
        <v>1</v>
      </c>
      <c r="S10" s="135">
        <v>3.37</v>
      </c>
      <c r="T10" s="136">
        <v>1.38</v>
      </c>
      <c r="U10" s="55"/>
      <c r="V10" s="145" t="s">
        <v>29</v>
      </c>
      <c r="W10" s="146" t="s">
        <v>1</v>
      </c>
      <c r="X10" s="171">
        <v>27300</v>
      </c>
      <c r="Y10" s="147">
        <v>27700</v>
      </c>
      <c r="Z10" s="171">
        <v>28700</v>
      </c>
      <c r="AA10" s="171">
        <v>29800</v>
      </c>
      <c r="AB10" s="171">
        <v>31300</v>
      </c>
      <c r="AC10" s="171">
        <v>33000</v>
      </c>
      <c r="AD10" s="171">
        <v>34000</v>
      </c>
      <c r="AE10" s="171">
        <v>33100</v>
      </c>
      <c r="AF10" s="171">
        <v>34100</v>
      </c>
      <c r="AG10" s="171">
        <v>35700</v>
      </c>
      <c r="AH10" s="171">
        <v>36400</v>
      </c>
      <c r="AI10" s="171">
        <v>37000</v>
      </c>
      <c r="AJ10" s="262">
        <v>37000</v>
      </c>
      <c r="AK10" s="262">
        <v>37000</v>
      </c>
      <c r="AL10" s="148"/>
      <c r="AM10" s="148"/>
      <c r="AN10" s="148"/>
      <c r="AO10" s="148"/>
      <c r="AP10" s="149"/>
      <c r="AR10" s="80" t="s">
        <v>29</v>
      </c>
      <c r="AS10" s="157">
        <f aca="true" t="shared" si="0" ref="AS10:AZ10">AC10/$X10*$I10</f>
        <v>2127472.527472527</v>
      </c>
      <c r="AT10" s="157">
        <f t="shared" si="0"/>
        <v>2191941.391941392</v>
      </c>
      <c r="AU10" s="157">
        <f t="shared" si="0"/>
        <v>2133919.413919414</v>
      </c>
      <c r="AV10" s="157">
        <f t="shared" si="0"/>
        <v>2198388.2783882786</v>
      </c>
      <c r="AW10" s="157">
        <f t="shared" si="0"/>
        <v>2301538.4615384615</v>
      </c>
      <c r="AX10" s="157">
        <f t="shared" si="0"/>
        <v>2346666.6666666665</v>
      </c>
      <c r="AY10" s="157">
        <f t="shared" si="0"/>
        <v>2385347.9853479853</v>
      </c>
      <c r="AZ10" s="157">
        <f t="shared" si="0"/>
        <v>2385347.9853479853</v>
      </c>
      <c r="BA10" s="266">
        <v>2385347.9853479853</v>
      </c>
      <c r="BC10" s="157">
        <f aca="true" t="shared" si="1" ref="BC10:BC38">AC10/$X10*$J10</f>
        <v>290472.52747252746</v>
      </c>
      <c r="BD10" s="157">
        <f aca="true" t="shared" si="2" ref="BD10:BD38">AD10/$X10*$J10</f>
        <v>299274.7252747253</v>
      </c>
      <c r="BE10" s="157">
        <f aca="true" t="shared" si="3" ref="BE10:BE38">AE10/$X10*$J10</f>
        <v>291352.74725274724</v>
      </c>
      <c r="BF10" s="157">
        <f aca="true" t="shared" si="4" ref="BF10:BF38">AF10/$X10*$J10</f>
        <v>300154.94505494507</v>
      </c>
      <c r="BG10" s="157">
        <f>AG10/$X10*$J10</f>
        <v>314238.46153846156</v>
      </c>
      <c r="BH10" s="157">
        <f>AH10/$X10*$J10</f>
        <v>320400</v>
      </c>
      <c r="BI10" s="157">
        <f>AI10/$X10*$J10</f>
        <v>325681.3186813187</v>
      </c>
      <c r="BJ10" s="157">
        <f>AJ10/$X10*$J10</f>
        <v>325681.3186813187</v>
      </c>
      <c r="BK10" s="266">
        <v>325681.3186813187</v>
      </c>
      <c r="BM10">
        <f aca="true" t="shared" si="5" ref="BM10:BM37">G10/10</f>
        <v>3230</v>
      </c>
      <c r="BO10">
        <f>P10*AI10/X10</f>
        <v>38.49084249084249</v>
      </c>
    </row>
    <row r="11" spans="1:65" ht="17.25" customHeight="1">
      <c r="A11" s="30" t="s">
        <v>30</v>
      </c>
      <c r="B11" s="152" t="s">
        <v>2</v>
      </c>
      <c r="C11" s="160">
        <v>1490000</v>
      </c>
      <c r="D11" s="157">
        <v>194000</v>
      </c>
      <c r="E11" s="164">
        <v>14900</v>
      </c>
      <c r="F11" s="157">
        <v>149000</v>
      </c>
      <c r="G11" s="157">
        <v>55000</v>
      </c>
      <c r="H11" s="164">
        <v>1100</v>
      </c>
      <c r="I11" s="157">
        <v>1639000</v>
      </c>
      <c r="J11" s="157">
        <v>249000</v>
      </c>
      <c r="K11" s="167">
        <v>16000</v>
      </c>
      <c r="L11" s="46"/>
      <c r="M11" s="89" t="s">
        <v>2</v>
      </c>
      <c r="N11" s="86">
        <v>37.79</v>
      </c>
      <c r="O11" s="86">
        <v>22.03</v>
      </c>
      <c r="P11" s="90">
        <v>27.44</v>
      </c>
      <c r="Q11" s="45"/>
      <c r="R11" s="89" t="s">
        <v>2</v>
      </c>
      <c r="S11" s="86">
        <v>3.29</v>
      </c>
      <c r="T11" s="90">
        <v>1.35</v>
      </c>
      <c r="U11" s="55"/>
      <c r="V11" s="84" t="s">
        <v>30</v>
      </c>
      <c r="W11" s="83" t="s">
        <v>2</v>
      </c>
      <c r="X11" s="172">
        <v>26000</v>
      </c>
      <c r="Y11" s="124">
        <v>26600</v>
      </c>
      <c r="Z11" s="124">
        <v>28000</v>
      </c>
      <c r="AA11" s="124">
        <v>29000</v>
      </c>
      <c r="AB11" s="124">
        <v>30200</v>
      </c>
      <c r="AC11" s="124">
        <v>31600</v>
      </c>
      <c r="AD11" s="124">
        <v>32400</v>
      </c>
      <c r="AE11" s="124">
        <v>31600</v>
      </c>
      <c r="AF11" s="124">
        <v>32700</v>
      </c>
      <c r="AG11" s="172">
        <v>33600</v>
      </c>
      <c r="AH11" s="172">
        <v>34000</v>
      </c>
      <c r="AI11" s="172">
        <v>34500</v>
      </c>
      <c r="AJ11" s="263">
        <v>34500</v>
      </c>
      <c r="AK11" s="263">
        <v>34500</v>
      </c>
      <c r="AL11" s="124"/>
      <c r="AM11" s="124"/>
      <c r="AN11" s="124"/>
      <c r="AO11" s="124"/>
      <c r="AP11" s="150"/>
      <c r="AR11" s="79" t="s">
        <v>30</v>
      </c>
      <c r="AS11" s="157">
        <f aca="true" t="shared" si="6" ref="AS11:AS39">AC11/$X11*$I11</f>
        <v>1992015.3846153845</v>
      </c>
      <c r="AT11" s="157">
        <f aca="true" t="shared" si="7" ref="AT11:AT39">AD11/$X11*$I11</f>
        <v>2042446.1538461538</v>
      </c>
      <c r="AU11" s="157">
        <f aca="true" t="shared" si="8" ref="AU11:AV39">AE11/$X11*$I11</f>
        <v>1992015.3846153845</v>
      </c>
      <c r="AV11" s="157">
        <f t="shared" si="8"/>
        <v>2061357.6923076923</v>
      </c>
      <c r="AW11" s="157">
        <f aca="true" t="shared" si="9" ref="AW11:AW38">AG11/$X11*$I11</f>
        <v>2118092.307692308</v>
      </c>
      <c r="AX11" s="157">
        <f aca="true" t="shared" si="10" ref="AX11:AX38">AH11/$X11*$I11</f>
        <v>2143307.6923076925</v>
      </c>
      <c r="AY11" s="157">
        <f aca="true" t="shared" si="11" ref="AY11:AZ38">AI11/$X11*$I11</f>
        <v>2174826.923076923</v>
      </c>
      <c r="AZ11" s="157">
        <f t="shared" si="11"/>
        <v>2174826.923076923</v>
      </c>
      <c r="BA11" s="266">
        <v>2174826.923076923</v>
      </c>
      <c r="BC11" s="157">
        <f t="shared" si="1"/>
        <v>302630.7692307692</v>
      </c>
      <c r="BD11" s="157">
        <f t="shared" si="2"/>
        <v>310292.3076923077</v>
      </c>
      <c r="BE11" s="157">
        <f t="shared" si="3"/>
        <v>302630.7692307692</v>
      </c>
      <c r="BF11" s="157">
        <f t="shared" si="4"/>
        <v>313165.3846153846</v>
      </c>
      <c r="BG11" s="157">
        <f aca="true" t="shared" si="12" ref="BG11:BG38">AG11/$X11*$J11</f>
        <v>321784.6153846154</v>
      </c>
      <c r="BH11" s="157">
        <f aca="true" t="shared" si="13" ref="BH11:BH38">AH11/$X11*$J11</f>
        <v>325615.3846153846</v>
      </c>
      <c r="BI11" s="157">
        <f aca="true" t="shared" si="14" ref="BI11:BJ38">AI11/$X11*$J11</f>
        <v>330403.8461538461</v>
      </c>
      <c r="BJ11" s="157">
        <f t="shared" si="14"/>
        <v>330403.8461538461</v>
      </c>
      <c r="BK11" s="266">
        <v>330403.8461538461</v>
      </c>
      <c r="BM11">
        <f t="shared" si="5"/>
        <v>5500</v>
      </c>
    </row>
    <row r="12" spans="1:65" ht="17.25" customHeight="1">
      <c r="A12" s="78" t="s">
        <v>31</v>
      </c>
      <c r="B12" s="152" t="s">
        <v>3</v>
      </c>
      <c r="C12" s="160">
        <f>(C23+C36)/2</f>
        <v>340000</v>
      </c>
      <c r="D12" s="157">
        <f aca="true" t="shared" si="15" ref="D12:K12">(D23+D36)/2</f>
        <v>44000</v>
      </c>
      <c r="E12" s="164">
        <f t="shared" si="15"/>
        <v>3400</v>
      </c>
      <c r="F12" s="157">
        <f t="shared" si="15"/>
        <v>34000</v>
      </c>
      <c r="G12" s="157">
        <f t="shared" si="15"/>
        <v>6550</v>
      </c>
      <c r="H12" s="164">
        <f t="shared" si="15"/>
        <v>250</v>
      </c>
      <c r="I12" s="157">
        <f t="shared" si="15"/>
        <v>374000</v>
      </c>
      <c r="J12" s="157">
        <f t="shared" si="15"/>
        <v>50550</v>
      </c>
      <c r="K12" s="167">
        <f t="shared" si="15"/>
        <v>3650</v>
      </c>
      <c r="L12" s="46"/>
      <c r="M12" s="89" t="s">
        <v>3</v>
      </c>
      <c r="N12" s="87">
        <f>AVERAGE(N23,N36)</f>
        <v>17.82</v>
      </c>
      <c r="O12" s="87">
        <f>AVERAGE(O23,O36)</f>
        <v>10.385</v>
      </c>
      <c r="P12" s="91">
        <f>AVERAGE(P23,P36)</f>
        <v>12.94</v>
      </c>
      <c r="Q12" s="45"/>
      <c r="R12" s="89" t="s">
        <v>3</v>
      </c>
      <c r="S12" s="87">
        <f>AVERAGE(S23,S36)</f>
        <v>1.925</v>
      </c>
      <c r="T12" s="91">
        <f>AVERAGE(T23,T36)</f>
        <v>0.7949999999999999</v>
      </c>
      <c r="U12" s="55"/>
      <c r="V12" s="113" t="s">
        <v>31</v>
      </c>
      <c r="W12" s="114" t="s">
        <v>3</v>
      </c>
      <c r="X12" s="174">
        <v>2200</v>
      </c>
      <c r="Y12" s="123">
        <v>2400</v>
      </c>
      <c r="Z12" s="123">
        <v>2600</v>
      </c>
      <c r="AA12" s="123">
        <v>3000</v>
      </c>
      <c r="AB12" s="123">
        <v>3400</v>
      </c>
      <c r="AC12" s="123">
        <v>4000</v>
      </c>
      <c r="AD12" s="123">
        <v>4600</v>
      </c>
      <c r="AE12" s="123">
        <v>4600</v>
      </c>
      <c r="AF12" s="123">
        <v>4800</v>
      </c>
      <c r="AG12" s="173">
        <v>5200</v>
      </c>
      <c r="AH12" s="173">
        <v>5500</v>
      </c>
      <c r="AI12" s="173">
        <v>5500</v>
      </c>
      <c r="AJ12" s="263">
        <v>5500</v>
      </c>
      <c r="AK12" s="263">
        <v>5500</v>
      </c>
      <c r="AL12" s="115"/>
      <c r="AM12" s="115"/>
      <c r="AN12" s="115"/>
      <c r="AO12" s="115"/>
      <c r="AP12" s="116"/>
      <c r="AR12" s="80" t="s">
        <v>275</v>
      </c>
      <c r="AS12" s="157">
        <f t="shared" si="6"/>
        <v>680000</v>
      </c>
      <c r="AT12" s="157">
        <f t="shared" si="7"/>
        <v>782000</v>
      </c>
      <c r="AU12" s="157">
        <f t="shared" si="8"/>
        <v>782000</v>
      </c>
      <c r="AV12" s="157">
        <f t="shared" si="8"/>
        <v>815999.9999999999</v>
      </c>
      <c r="AW12" s="157">
        <f t="shared" si="9"/>
        <v>884000</v>
      </c>
      <c r="AX12" s="157">
        <f t="shared" si="10"/>
        <v>935000</v>
      </c>
      <c r="AY12" s="157">
        <f t="shared" si="11"/>
        <v>935000</v>
      </c>
      <c r="AZ12" s="157">
        <f t="shared" si="11"/>
        <v>935000</v>
      </c>
      <c r="BA12" s="266">
        <v>935000</v>
      </c>
      <c r="BC12" s="157">
        <f t="shared" si="1"/>
        <v>91909.09090909091</v>
      </c>
      <c r="BD12" s="157">
        <f t="shared" si="2"/>
        <v>105695.45454545454</v>
      </c>
      <c r="BE12" s="157">
        <f t="shared" si="3"/>
        <v>105695.45454545454</v>
      </c>
      <c r="BF12" s="157">
        <f t="shared" si="4"/>
        <v>110290.90909090909</v>
      </c>
      <c r="BG12" s="157">
        <f t="shared" si="12"/>
        <v>119481.81818181819</v>
      </c>
      <c r="BH12" s="157">
        <f t="shared" si="13"/>
        <v>126375</v>
      </c>
      <c r="BI12" s="157">
        <f t="shared" si="14"/>
        <v>126375</v>
      </c>
      <c r="BJ12" s="157">
        <f t="shared" si="14"/>
        <v>126375</v>
      </c>
      <c r="BK12" s="266">
        <v>126375</v>
      </c>
      <c r="BM12">
        <f t="shared" si="5"/>
        <v>655</v>
      </c>
    </row>
    <row r="13" spans="1:65" ht="17.25" customHeight="1">
      <c r="A13" s="30" t="s">
        <v>169</v>
      </c>
      <c r="B13" s="152" t="s">
        <v>278</v>
      </c>
      <c r="C13" s="160">
        <f>AVERAGE(C21,C38)</f>
        <v>1560000</v>
      </c>
      <c r="D13" s="157">
        <f aca="true" t="shared" si="16" ref="D13:K13">AVERAGE(D21,D38)</f>
        <v>203000</v>
      </c>
      <c r="E13" s="164">
        <f t="shared" si="16"/>
        <v>15600</v>
      </c>
      <c r="F13" s="157">
        <f t="shared" si="16"/>
        <v>156000</v>
      </c>
      <c r="G13" s="157">
        <f t="shared" si="16"/>
        <v>117900</v>
      </c>
      <c r="H13" s="164">
        <f t="shared" si="16"/>
        <v>2200</v>
      </c>
      <c r="I13" s="157">
        <f t="shared" si="16"/>
        <v>1716000</v>
      </c>
      <c r="J13" s="157">
        <f t="shared" si="16"/>
        <v>230450</v>
      </c>
      <c r="K13" s="167">
        <f t="shared" si="16"/>
        <v>17800</v>
      </c>
      <c r="L13" s="46"/>
      <c r="M13" s="89" t="s">
        <v>278</v>
      </c>
      <c r="N13" s="87">
        <f>AVERAGE(N21,N38)</f>
        <v>39.055</v>
      </c>
      <c r="O13" s="87">
        <f>AVERAGE(O21,O38)</f>
        <v>22.759999999999998</v>
      </c>
      <c r="P13" s="91">
        <f>AVERAGE(P21,P38)</f>
        <v>28.36</v>
      </c>
      <c r="Q13" s="45"/>
      <c r="R13" s="89" t="s">
        <v>278</v>
      </c>
      <c r="S13" s="87">
        <f>AVERAGE(S21,S38)</f>
        <v>3.37</v>
      </c>
      <c r="T13" s="91">
        <f>AVERAGE(T21,T38)</f>
        <v>1.38</v>
      </c>
      <c r="U13" s="55"/>
      <c r="V13" s="84" t="s">
        <v>169</v>
      </c>
      <c r="W13" s="83" t="s">
        <v>278</v>
      </c>
      <c r="X13" s="176">
        <f aca="true" t="shared" si="17" ref="X13:AI13">AVERAGE(X21,X38)</f>
        <v>27000</v>
      </c>
      <c r="Y13" s="175">
        <f t="shared" si="17"/>
        <v>26750</v>
      </c>
      <c r="Z13" s="175">
        <f t="shared" si="17"/>
        <v>28200</v>
      </c>
      <c r="AA13" s="175">
        <f t="shared" si="17"/>
        <v>29150</v>
      </c>
      <c r="AB13" s="175">
        <f t="shared" si="17"/>
        <v>30550</v>
      </c>
      <c r="AC13" s="175">
        <f t="shared" si="17"/>
        <v>31900</v>
      </c>
      <c r="AD13" s="175">
        <f t="shared" si="17"/>
        <v>30000</v>
      </c>
      <c r="AE13" s="175">
        <f t="shared" si="17"/>
        <v>27500</v>
      </c>
      <c r="AF13" s="175">
        <f t="shared" si="17"/>
        <v>28850</v>
      </c>
      <c r="AG13" s="175">
        <f t="shared" si="17"/>
        <v>29450</v>
      </c>
      <c r="AH13" s="175">
        <f t="shared" si="17"/>
        <v>30650</v>
      </c>
      <c r="AI13" s="175">
        <f t="shared" si="17"/>
        <v>30450</v>
      </c>
      <c r="AJ13" s="263">
        <v>30450</v>
      </c>
      <c r="AK13" s="263">
        <v>30450</v>
      </c>
      <c r="AL13" s="124"/>
      <c r="AM13" s="124"/>
      <c r="AN13" s="124"/>
      <c r="AO13" s="124"/>
      <c r="AP13" s="150"/>
      <c r="AR13" s="79" t="s">
        <v>169</v>
      </c>
      <c r="AS13" s="157">
        <f t="shared" si="6"/>
        <v>2027422.2222222225</v>
      </c>
      <c r="AT13" s="157">
        <f t="shared" si="7"/>
        <v>1906666.6666666667</v>
      </c>
      <c r="AU13" s="157">
        <f t="shared" si="8"/>
        <v>1747777.777777778</v>
      </c>
      <c r="AV13" s="157">
        <f t="shared" si="8"/>
        <v>1833577.7777777775</v>
      </c>
      <c r="AW13" s="157">
        <f t="shared" si="9"/>
        <v>1871711.1111111112</v>
      </c>
      <c r="AX13" s="157">
        <f t="shared" si="10"/>
        <v>1947977.7777777775</v>
      </c>
      <c r="AY13" s="157">
        <f t="shared" si="11"/>
        <v>1935266.6666666667</v>
      </c>
      <c r="AZ13" s="157">
        <f t="shared" si="11"/>
        <v>1935266.6666666667</v>
      </c>
      <c r="BA13" s="266">
        <v>1935266.6666666667</v>
      </c>
      <c r="BC13" s="157">
        <f t="shared" si="1"/>
        <v>272272.4074074074</v>
      </c>
      <c r="BD13" s="157">
        <f t="shared" si="2"/>
        <v>256055.55555555556</v>
      </c>
      <c r="BE13" s="157">
        <f t="shared" si="3"/>
        <v>234717.5925925926</v>
      </c>
      <c r="BF13" s="157">
        <f t="shared" si="4"/>
        <v>246240.09259259258</v>
      </c>
      <c r="BG13" s="157">
        <f t="shared" si="12"/>
        <v>251361.2037037037</v>
      </c>
      <c r="BH13" s="157">
        <f t="shared" si="13"/>
        <v>261603.4259259259</v>
      </c>
      <c r="BI13" s="157">
        <f t="shared" si="14"/>
        <v>259896.38888888888</v>
      </c>
      <c r="BJ13" s="157">
        <f t="shared" si="14"/>
        <v>259896.38888888888</v>
      </c>
      <c r="BK13" s="266">
        <v>259896.38888888888</v>
      </c>
      <c r="BM13">
        <f t="shared" si="5"/>
        <v>11790</v>
      </c>
    </row>
    <row r="14" spans="1:65" ht="17.25" customHeight="1">
      <c r="A14" s="30" t="s">
        <v>33</v>
      </c>
      <c r="B14" s="152" t="s">
        <v>5</v>
      </c>
      <c r="C14" s="160">
        <v>450000</v>
      </c>
      <c r="D14" s="157">
        <v>59000</v>
      </c>
      <c r="E14" s="164">
        <v>4500</v>
      </c>
      <c r="F14" s="157">
        <v>45000</v>
      </c>
      <c r="G14" s="157">
        <v>8100</v>
      </c>
      <c r="H14" s="164">
        <v>300</v>
      </c>
      <c r="I14" s="157">
        <v>495000</v>
      </c>
      <c r="J14" s="157">
        <v>67100</v>
      </c>
      <c r="K14" s="167">
        <v>4800</v>
      </c>
      <c r="L14" s="46"/>
      <c r="M14" s="89" t="s">
        <v>5</v>
      </c>
      <c r="N14" s="86">
        <v>19.65</v>
      </c>
      <c r="O14" s="86">
        <v>11.45</v>
      </c>
      <c r="P14" s="90">
        <v>14.27</v>
      </c>
      <c r="Q14" s="45"/>
      <c r="R14" s="89" t="s">
        <v>5</v>
      </c>
      <c r="S14" s="86">
        <v>2.06</v>
      </c>
      <c r="T14" s="90">
        <v>0.84</v>
      </c>
      <c r="U14" s="55"/>
      <c r="V14" s="113" t="s">
        <v>33</v>
      </c>
      <c r="W14" s="114" t="s">
        <v>5</v>
      </c>
      <c r="X14" s="174">
        <v>8200</v>
      </c>
      <c r="Y14" s="123">
        <v>8300</v>
      </c>
      <c r="Z14" s="123">
        <v>9000</v>
      </c>
      <c r="AA14" s="123">
        <v>10200</v>
      </c>
      <c r="AB14" s="123">
        <v>11500</v>
      </c>
      <c r="AC14" s="123">
        <v>12800</v>
      </c>
      <c r="AD14" s="123">
        <v>14800</v>
      </c>
      <c r="AE14" s="123">
        <v>13600</v>
      </c>
      <c r="AF14" s="123">
        <v>14300</v>
      </c>
      <c r="AG14" s="174">
        <v>14800</v>
      </c>
      <c r="AH14" s="174">
        <v>14600</v>
      </c>
      <c r="AI14" s="174">
        <v>14200</v>
      </c>
      <c r="AJ14" s="263">
        <v>14200</v>
      </c>
      <c r="AK14" s="263">
        <v>14200</v>
      </c>
      <c r="AL14" s="115"/>
      <c r="AM14" s="115"/>
      <c r="AN14" s="115"/>
      <c r="AO14" s="115"/>
      <c r="AP14" s="116"/>
      <c r="AR14" s="79" t="s">
        <v>33</v>
      </c>
      <c r="AS14" s="157">
        <f t="shared" si="6"/>
        <v>772682.9268292683</v>
      </c>
      <c r="AT14" s="157">
        <f t="shared" si="7"/>
        <v>893414.6341463415</v>
      </c>
      <c r="AU14" s="157">
        <f t="shared" si="8"/>
        <v>820975.6097560975</v>
      </c>
      <c r="AV14" s="157">
        <f t="shared" si="8"/>
        <v>863231.7073170731</v>
      </c>
      <c r="AW14" s="157">
        <f t="shared" si="9"/>
        <v>893414.6341463415</v>
      </c>
      <c r="AX14" s="157">
        <f t="shared" si="10"/>
        <v>881341.4634146341</v>
      </c>
      <c r="AY14" s="157">
        <f t="shared" si="11"/>
        <v>857195.1219512195</v>
      </c>
      <c r="AZ14" s="157">
        <f t="shared" si="11"/>
        <v>857195.1219512195</v>
      </c>
      <c r="BA14" s="266">
        <v>857195.1219512195</v>
      </c>
      <c r="BC14" s="157">
        <f t="shared" si="1"/>
        <v>104741.46341463416</v>
      </c>
      <c r="BD14" s="157">
        <f t="shared" si="2"/>
        <v>121107.31707317074</v>
      </c>
      <c r="BE14" s="157">
        <f t="shared" si="3"/>
        <v>111287.80487804877</v>
      </c>
      <c r="BF14" s="157">
        <f t="shared" si="4"/>
        <v>117015.85365853658</v>
      </c>
      <c r="BG14" s="157">
        <f t="shared" si="12"/>
        <v>121107.31707317074</v>
      </c>
      <c r="BH14" s="157">
        <f t="shared" si="13"/>
        <v>119470.73170731707</v>
      </c>
      <c r="BI14" s="157">
        <f t="shared" si="14"/>
        <v>116197.56097560975</v>
      </c>
      <c r="BJ14" s="157">
        <f t="shared" si="14"/>
        <v>116197.56097560975</v>
      </c>
      <c r="BK14" s="266">
        <v>116197.56097560975</v>
      </c>
      <c r="BM14">
        <f t="shared" si="5"/>
        <v>810</v>
      </c>
    </row>
    <row r="15" spans="1:65" ht="17.25" customHeight="1">
      <c r="A15" s="30" t="s">
        <v>38</v>
      </c>
      <c r="B15" s="152" t="s">
        <v>10</v>
      </c>
      <c r="C15" s="160">
        <v>1510000</v>
      </c>
      <c r="D15" s="157">
        <v>196000</v>
      </c>
      <c r="E15" s="164">
        <v>15100</v>
      </c>
      <c r="F15" s="157">
        <v>151000</v>
      </c>
      <c r="G15" s="157">
        <v>33400</v>
      </c>
      <c r="H15" s="164">
        <v>3500</v>
      </c>
      <c r="I15" s="157">
        <v>1661000</v>
      </c>
      <c r="J15" s="157">
        <v>229400</v>
      </c>
      <c r="K15" s="167">
        <v>18600</v>
      </c>
      <c r="L15" s="46"/>
      <c r="M15" s="89" t="s">
        <v>10</v>
      </c>
      <c r="N15" s="86">
        <v>38.37</v>
      </c>
      <c r="O15" s="86">
        <v>22.35</v>
      </c>
      <c r="P15" s="90">
        <v>27.86</v>
      </c>
      <c r="Q15" s="45"/>
      <c r="R15" s="89" t="s">
        <v>10</v>
      </c>
      <c r="S15" s="86">
        <v>3.34</v>
      </c>
      <c r="T15" s="90">
        <v>1.37</v>
      </c>
      <c r="U15" s="55"/>
      <c r="V15" s="84" t="s">
        <v>38</v>
      </c>
      <c r="W15" s="83" t="s">
        <v>10</v>
      </c>
      <c r="X15" s="172">
        <v>25900</v>
      </c>
      <c r="Y15" s="124">
        <v>26000</v>
      </c>
      <c r="Z15" s="124">
        <v>26600</v>
      </c>
      <c r="AA15" s="124">
        <v>27000</v>
      </c>
      <c r="AB15" s="124">
        <v>28100</v>
      </c>
      <c r="AC15" s="124">
        <v>29500</v>
      </c>
      <c r="AD15" s="124">
        <v>30100</v>
      </c>
      <c r="AE15" s="124">
        <v>29000</v>
      </c>
      <c r="AF15" s="124">
        <v>30500</v>
      </c>
      <c r="AG15" s="172">
        <v>31900</v>
      </c>
      <c r="AH15" s="172">
        <v>32600</v>
      </c>
      <c r="AI15" s="172">
        <v>33300</v>
      </c>
      <c r="AJ15" s="263">
        <v>33300</v>
      </c>
      <c r="AK15" s="263">
        <v>33300</v>
      </c>
      <c r="AL15" s="124"/>
      <c r="AM15" s="124"/>
      <c r="AN15" s="124"/>
      <c r="AO15" s="124"/>
      <c r="AP15" s="150"/>
      <c r="AR15" s="80" t="s">
        <v>38</v>
      </c>
      <c r="AS15" s="157">
        <f t="shared" si="6"/>
        <v>1891872.5868725867</v>
      </c>
      <c r="AT15" s="157">
        <f t="shared" si="7"/>
        <v>1930351.3513513512</v>
      </c>
      <c r="AU15" s="157">
        <f t="shared" si="8"/>
        <v>1859806.9498069498</v>
      </c>
      <c r="AV15" s="157">
        <f t="shared" si="8"/>
        <v>1956003.861003861</v>
      </c>
      <c r="AW15" s="157">
        <f t="shared" si="9"/>
        <v>2045787.6447876447</v>
      </c>
      <c r="AX15" s="157">
        <f t="shared" si="10"/>
        <v>2090679.5366795366</v>
      </c>
      <c r="AY15" s="157">
        <f t="shared" si="11"/>
        <v>2135571.4285714286</v>
      </c>
      <c r="AZ15" s="157">
        <f t="shared" si="11"/>
        <v>2135571.4285714286</v>
      </c>
      <c r="BA15" s="266">
        <v>2135571.4285714286</v>
      </c>
      <c r="BC15" s="157">
        <f t="shared" si="1"/>
        <v>261285.71428571426</v>
      </c>
      <c r="BD15" s="157">
        <f t="shared" si="2"/>
        <v>266600</v>
      </c>
      <c r="BE15" s="157">
        <f t="shared" si="3"/>
        <v>256857.14285714284</v>
      </c>
      <c r="BF15" s="157">
        <f t="shared" si="4"/>
        <v>270142.85714285716</v>
      </c>
      <c r="BG15" s="157">
        <f t="shared" si="12"/>
        <v>282542.85714285716</v>
      </c>
      <c r="BH15" s="157">
        <f t="shared" si="13"/>
        <v>288742.8571428571</v>
      </c>
      <c r="BI15" s="157">
        <f t="shared" si="14"/>
        <v>294942.85714285716</v>
      </c>
      <c r="BJ15" s="157">
        <f t="shared" si="14"/>
        <v>294942.85714285716</v>
      </c>
      <c r="BK15" s="266">
        <v>294942.85714285716</v>
      </c>
      <c r="BM15">
        <f t="shared" si="5"/>
        <v>3340</v>
      </c>
    </row>
    <row r="16" spans="1:65" ht="17.25" customHeight="1">
      <c r="A16" s="30" t="s">
        <v>34</v>
      </c>
      <c r="B16" s="152" t="s">
        <v>6</v>
      </c>
      <c r="C16" s="160">
        <v>2000000</v>
      </c>
      <c r="D16" s="157">
        <v>260000</v>
      </c>
      <c r="E16" s="164">
        <v>20000</v>
      </c>
      <c r="F16" s="157">
        <v>200000</v>
      </c>
      <c r="G16" s="157">
        <v>12300</v>
      </c>
      <c r="H16" s="164">
        <v>1300</v>
      </c>
      <c r="I16" s="157">
        <v>2200000</v>
      </c>
      <c r="J16" s="157">
        <v>272300</v>
      </c>
      <c r="K16" s="167">
        <v>21300</v>
      </c>
      <c r="L16" s="46"/>
      <c r="M16" s="89" t="s">
        <v>6</v>
      </c>
      <c r="N16" s="86">
        <v>43.43</v>
      </c>
      <c r="O16" s="86">
        <v>25.31</v>
      </c>
      <c r="P16" s="90">
        <v>31.54</v>
      </c>
      <c r="Q16" s="45"/>
      <c r="R16" s="89" t="s">
        <v>6</v>
      </c>
      <c r="S16" s="86">
        <v>3.63</v>
      </c>
      <c r="T16" s="90">
        <v>1.49</v>
      </c>
      <c r="U16" s="55"/>
      <c r="V16" s="113" t="s">
        <v>34</v>
      </c>
      <c r="W16" s="114" t="s">
        <v>6</v>
      </c>
      <c r="X16" s="174">
        <v>34400</v>
      </c>
      <c r="Y16" s="123">
        <v>35000</v>
      </c>
      <c r="Z16" s="123">
        <v>36500</v>
      </c>
      <c r="AA16" s="123">
        <v>38300</v>
      </c>
      <c r="AB16" s="123">
        <v>40200</v>
      </c>
      <c r="AC16" s="123">
        <v>41700</v>
      </c>
      <c r="AD16" s="123">
        <v>42800</v>
      </c>
      <c r="AE16" s="123">
        <v>40500</v>
      </c>
      <c r="AF16" s="123">
        <v>42600</v>
      </c>
      <c r="AG16" s="174">
        <v>43200</v>
      </c>
      <c r="AH16" s="174">
        <v>43900</v>
      </c>
      <c r="AI16" s="174">
        <v>44400</v>
      </c>
      <c r="AJ16" s="263">
        <v>44400</v>
      </c>
      <c r="AK16" s="263">
        <v>44400</v>
      </c>
      <c r="AL16" s="115"/>
      <c r="AM16" s="115"/>
      <c r="AN16" s="115"/>
      <c r="AO16" s="115"/>
      <c r="AP16" s="116"/>
      <c r="AR16" s="79" t="s">
        <v>34</v>
      </c>
      <c r="AS16" s="157">
        <f t="shared" si="6"/>
        <v>2666860.4651162787</v>
      </c>
      <c r="AT16" s="157">
        <f t="shared" si="7"/>
        <v>2737209.302325581</v>
      </c>
      <c r="AU16" s="157">
        <f t="shared" si="8"/>
        <v>2590116.279069768</v>
      </c>
      <c r="AV16" s="157">
        <f t="shared" si="8"/>
        <v>2724418.604651163</v>
      </c>
      <c r="AW16" s="157">
        <f t="shared" si="9"/>
        <v>2762790.697674419</v>
      </c>
      <c r="AX16" s="157">
        <f t="shared" si="10"/>
        <v>2807558.1395348837</v>
      </c>
      <c r="AY16" s="157">
        <f t="shared" si="11"/>
        <v>2839534.88372093</v>
      </c>
      <c r="AZ16" s="157">
        <f t="shared" si="11"/>
        <v>2839534.88372093</v>
      </c>
      <c r="BA16" s="266">
        <v>2839534.88372093</v>
      </c>
      <c r="BC16" s="157">
        <f t="shared" si="1"/>
        <v>330084.5930232558</v>
      </c>
      <c r="BD16" s="157">
        <f t="shared" si="2"/>
        <v>338791.8604651163</v>
      </c>
      <c r="BE16" s="157">
        <f t="shared" si="3"/>
        <v>320585.7558139535</v>
      </c>
      <c r="BF16" s="157">
        <f t="shared" si="4"/>
        <v>337208.72093023255</v>
      </c>
      <c r="BG16" s="157">
        <f t="shared" si="12"/>
        <v>341958.1395348837</v>
      </c>
      <c r="BH16" s="157">
        <f t="shared" si="13"/>
        <v>347499.12790697673</v>
      </c>
      <c r="BI16" s="157">
        <f t="shared" si="14"/>
        <v>351456.9767441861</v>
      </c>
      <c r="BJ16" s="157">
        <f t="shared" si="14"/>
        <v>351456.9767441861</v>
      </c>
      <c r="BK16" s="266">
        <v>351456.9767441861</v>
      </c>
      <c r="BM16">
        <f t="shared" si="5"/>
        <v>1230</v>
      </c>
    </row>
    <row r="17" spans="1:65" ht="17.25" customHeight="1">
      <c r="A17" s="30" t="s">
        <v>35</v>
      </c>
      <c r="B17" s="152" t="s">
        <v>7</v>
      </c>
      <c r="C17" s="160">
        <v>320000</v>
      </c>
      <c r="D17" s="157">
        <v>41000</v>
      </c>
      <c r="E17" s="164">
        <v>3200</v>
      </c>
      <c r="F17" s="157">
        <v>32000</v>
      </c>
      <c r="G17" s="157">
        <v>5500</v>
      </c>
      <c r="H17" s="164">
        <v>200</v>
      </c>
      <c r="I17" s="157">
        <v>352000</v>
      </c>
      <c r="J17" s="157">
        <v>46500</v>
      </c>
      <c r="K17" s="167">
        <v>3400</v>
      </c>
      <c r="L17" s="46"/>
      <c r="M17" s="89" t="s">
        <v>7</v>
      </c>
      <c r="N17" s="86">
        <v>17.66</v>
      </c>
      <c r="O17" s="86">
        <v>10.3</v>
      </c>
      <c r="P17" s="90">
        <v>12.82</v>
      </c>
      <c r="Q17" s="45"/>
      <c r="R17" s="89" t="s">
        <v>7</v>
      </c>
      <c r="S17" s="86">
        <v>1.9</v>
      </c>
      <c r="T17" s="90">
        <v>0.78</v>
      </c>
      <c r="U17" s="55"/>
      <c r="V17" s="84" t="s">
        <v>35</v>
      </c>
      <c r="W17" s="83" t="s">
        <v>7</v>
      </c>
      <c r="X17" s="172">
        <v>5700</v>
      </c>
      <c r="Y17" s="124">
        <v>6400</v>
      </c>
      <c r="Z17" s="124">
        <v>7200</v>
      </c>
      <c r="AA17" s="124">
        <v>8300</v>
      </c>
      <c r="AB17" s="124">
        <v>10000</v>
      </c>
      <c r="AC17" s="124">
        <v>12000</v>
      </c>
      <c r="AD17" s="124">
        <v>12100</v>
      </c>
      <c r="AE17" s="124">
        <v>10400</v>
      </c>
      <c r="AF17" s="124">
        <v>10700</v>
      </c>
      <c r="AG17" s="172">
        <v>12100</v>
      </c>
      <c r="AH17" s="172">
        <v>13000</v>
      </c>
      <c r="AI17" s="172">
        <v>13800</v>
      </c>
      <c r="AJ17" s="263">
        <v>13800</v>
      </c>
      <c r="AK17" s="263">
        <v>13800</v>
      </c>
      <c r="AL17" s="124"/>
      <c r="AM17" s="124"/>
      <c r="AN17" s="124"/>
      <c r="AO17" s="124"/>
      <c r="AP17" s="150"/>
      <c r="AR17" s="80" t="s">
        <v>35</v>
      </c>
      <c r="AS17" s="157">
        <f t="shared" si="6"/>
        <v>741052.6315789473</v>
      </c>
      <c r="AT17" s="157">
        <f t="shared" si="7"/>
        <v>747228.0701754385</v>
      </c>
      <c r="AU17" s="157">
        <f t="shared" si="8"/>
        <v>642245.6140350876</v>
      </c>
      <c r="AV17" s="157">
        <f t="shared" si="8"/>
        <v>660771.9298245615</v>
      </c>
      <c r="AW17" s="157">
        <f t="shared" si="9"/>
        <v>747228.0701754385</v>
      </c>
      <c r="AX17" s="157">
        <f t="shared" si="10"/>
        <v>802807.0175438597</v>
      </c>
      <c r="AY17" s="157">
        <f t="shared" si="11"/>
        <v>852210.5263157894</v>
      </c>
      <c r="AZ17" s="157">
        <f t="shared" si="11"/>
        <v>852210.5263157894</v>
      </c>
      <c r="BA17" s="266">
        <v>852210.5263157894</v>
      </c>
      <c r="BC17" s="157">
        <f t="shared" si="1"/>
        <v>97894.73684210525</v>
      </c>
      <c r="BD17" s="157">
        <f t="shared" si="2"/>
        <v>98710.52631578947</v>
      </c>
      <c r="BE17" s="157">
        <f t="shared" si="3"/>
        <v>84842.1052631579</v>
      </c>
      <c r="BF17" s="157">
        <f t="shared" si="4"/>
        <v>87289.47368421053</v>
      </c>
      <c r="BG17" s="157">
        <f t="shared" si="12"/>
        <v>98710.52631578947</v>
      </c>
      <c r="BH17" s="157">
        <f t="shared" si="13"/>
        <v>106052.63157894737</v>
      </c>
      <c r="BI17" s="157">
        <f t="shared" si="14"/>
        <v>112578.94736842105</v>
      </c>
      <c r="BJ17" s="157">
        <f t="shared" si="14"/>
        <v>112578.94736842105</v>
      </c>
      <c r="BK17" s="266">
        <v>112578.94736842105</v>
      </c>
      <c r="BM17">
        <f t="shared" si="5"/>
        <v>550</v>
      </c>
    </row>
    <row r="18" spans="1:65" ht="17.25" customHeight="1">
      <c r="A18" s="30" t="s">
        <v>39</v>
      </c>
      <c r="B18" s="152" t="s">
        <v>11</v>
      </c>
      <c r="C18" s="160">
        <v>760000</v>
      </c>
      <c r="D18" s="157">
        <v>99000</v>
      </c>
      <c r="E18" s="164">
        <v>7600</v>
      </c>
      <c r="F18" s="157">
        <v>76000</v>
      </c>
      <c r="G18" s="157">
        <v>10500</v>
      </c>
      <c r="H18" s="164">
        <v>800</v>
      </c>
      <c r="I18" s="157">
        <v>836000</v>
      </c>
      <c r="J18" s="157">
        <v>109500</v>
      </c>
      <c r="K18" s="167">
        <v>8400</v>
      </c>
      <c r="L18" s="46"/>
      <c r="M18" s="89" t="s">
        <v>11</v>
      </c>
      <c r="N18" s="86">
        <v>26.74</v>
      </c>
      <c r="O18" s="86">
        <v>15.59</v>
      </c>
      <c r="P18" s="90">
        <v>19.42</v>
      </c>
      <c r="Q18" s="45"/>
      <c r="R18" s="89" t="s">
        <v>11</v>
      </c>
      <c r="S18" s="86">
        <v>2.55</v>
      </c>
      <c r="T18" s="90">
        <v>1.05</v>
      </c>
      <c r="U18" s="55"/>
      <c r="V18" s="113" t="s">
        <v>39</v>
      </c>
      <c r="W18" s="114" t="s">
        <v>11</v>
      </c>
      <c r="X18" s="174">
        <v>14300</v>
      </c>
      <c r="Y18" s="123">
        <v>15600</v>
      </c>
      <c r="Z18" s="123">
        <v>16800</v>
      </c>
      <c r="AA18" s="123">
        <v>17400</v>
      </c>
      <c r="AB18" s="123">
        <v>18700</v>
      </c>
      <c r="AC18" s="123">
        <v>20000</v>
      </c>
      <c r="AD18" s="123">
        <v>20800</v>
      </c>
      <c r="AE18" s="123">
        <v>20700</v>
      </c>
      <c r="AF18" s="123">
        <v>19900</v>
      </c>
      <c r="AG18" s="174">
        <v>18700</v>
      </c>
      <c r="AH18" s="174">
        <v>17400</v>
      </c>
      <c r="AI18" s="179">
        <v>17550</v>
      </c>
      <c r="AJ18" s="264">
        <v>17550</v>
      </c>
      <c r="AK18" s="264">
        <v>17550</v>
      </c>
      <c r="AL18" s="115"/>
      <c r="AM18" s="115"/>
      <c r="AN18" s="115"/>
      <c r="AO18" s="115"/>
      <c r="AP18" s="116"/>
      <c r="AR18" s="79" t="s">
        <v>39</v>
      </c>
      <c r="AS18" s="157">
        <f t="shared" si="6"/>
        <v>1169230.7692307692</v>
      </c>
      <c r="AT18" s="157">
        <f t="shared" si="7"/>
        <v>1216000</v>
      </c>
      <c r="AU18" s="157">
        <f t="shared" si="8"/>
        <v>1210153.846153846</v>
      </c>
      <c r="AV18" s="157">
        <f t="shared" si="8"/>
        <v>1163384.6153846155</v>
      </c>
      <c r="AW18" s="157">
        <f t="shared" si="9"/>
        <v>1093230.7692307692</v>
      </c>
      <c r="AX18" s="157">
        <f t="shared" si="10"/>
        <v>1017230.7692307694</v>
      </c>
      <c r="AY18" s="157">
        <f t="shared" si="11"/>
        <v>1026000</v>
      </c>
      <c r="AZ18" s="157">
        <f t="shared" si="11"/>
        <v>1026000</v>
      </c>
      <c r="BA18" s="266">
        <v>1026000</v>
      </c>
      <c r="BC18" s="157">
        <f t="shared" si="1"/>
        <v>153146.85314685313</v>
      </c>
      <c r="BD18" s="157">
        <f t="shared" si="2"/>
        <v>159272.72727272726</v>
      </c>
      <c r="BE18" s="157">
        <f t="shared" si="3"/>
        <v>158506.993006993</v>
      </c>
      <c r="BF18" s="157">
        <f t="shared" si="4"/>
        <v>152381.1188811189</v>
      </c>
      <c r="BG18" s="157">
        <f t="shared" si="12"/>
        <v>143192.3076923077</v>
      </c>
      <c r="BH18" s="157">
        <f t="shared" si="13"/>
        <v>133237.76223776225</v>
      </c>
      <c r="BI18" s="157">
        <f t="shared" si="14"/>
        <v>134386.36363636365</v>
      </c>
      <c r="BJ18" s="157">
        <f t="shared" si="14"/>
        <v>134386.36363636365</v>
      </c>
      <c r="BK18" s="266">
        <v>134386.36363636365</v>
      </c>
      <c r="BM18">
        <f t="shared" si="5"/>
        <v>1050</v>
      </c>
    </row>
    <row r="19" spans="1:65" ht="17.25" customHeight="1">
      <c r="A19" s="30" t="s">
        <v>53</v>
      </c>
      <c r="B19" s="152" t="s">
        <v>25</v>
      </c>
      <c r="C19" s="160">
        <v>1020000</v>
      </c>
      <c r="D19" s="157">
        <v>132000</v>
      </c>
      <c r="E19" s="164">
        <v>10200</v>
      </c>
      <c r="F19" s="157">
        <v>102000</v>
      </c>
      <c r="G19" s="157">
        <v>6900</v>
      </c>
      <c r="H19" s="164">
        <v>300</v>
      </c>
      <c r="I19" s="157">
        <v>1122000</v>
      </c>
      <c r="J19" s="157">
        <v>138900</v>
      </c>
      <c r="K19" s="167">
        <v>10500</v>
      </c>
      <c r="L19" s="46"/>
      <c r="M19" s="89" t="s">
        <v>25</v>
      </c>
      <c r="N19" s="86">
        <v>30.77</v>
      </c>
      <c r="O19" s="86">
        <v>17.93</v>
      </c>
      <c r="P19" s="90">
        <v>22.34</v>
      </c>
      <c r="Q19" s="45"/>
      <c r="R19" s="89" t="s">
        <v>25</v>
      </c>
      <c r="S19" s="86">
        <v>2.84</v>
      </c>
      <c r="T19" s="90">
        <v>1.17</v>
      </c>
      <c r="U19" s="55"/>
      <c r="V19" s="84" t="s">
        <v>53</v>
      </c>
      <c r="W19" s="83" t="s">
        <v>25</v>
      </c>
      <c r="X19" s="172">
        <v>17700</v>
      </c>
      <c r="Y19" s="124">
        <v>18600</v>
      </c>
      <c r="Z19" s="124">
        <v>19700</v>
      </c>
      <c r="AA19" s="124">
        <v>21000</v>
      </c>
      <c r="AB19" s="124">
        <v>22400</v>
      </c>
      <c r="AC19" s="124">
        <v>23500</v>
      </c>
      <c r="AD19" s="124">
        <v>23900</v>
      </c>
      <c r="AE19" s="124">
        <v>22800</v>
      </c>
      <c r="AF19" s="124">
        <v>22700</v>
      </c>
      <c r="AG19" s="172">
        <v>22700</v>
      </c>
      <c r="AH19" s="172">
        <v>22300</v>
      </c>
      <c r="AI19" s="172">
        <v>22300</v>
      </c>
      <c r="AJ19" s="263">
        <v>22300</v>
      </c>
      <c r="AK19" s="263">
        <v>22300</v>
      </c>
      <c r="AL19" s="124"/>
      <c r="AM19" s="124"/>
      <c r="AN19" s="124"/>
      <c r="AO19" s="124"/>
      <c r="AP19" s="150"/>
      <c r="AR19" s="80" t="s">
        <v>53</v>
      </c>
      <c r="AS19" s="157">
        <f t="shared" si="6"/>
        <v>1489661.0169491526</v>
      </c>
      <c r="AT19" s="157">
        <f t="shared" si="7"/>
        <v>1515016.9491525425</v>
      </c>
      <c r="AU19" s="157">
        <f t="shared" si="8"/>
        <v>1445288.1355932201</v>
      </c>
      <c r="AV19" s="157">
        <f t="shared" si="8"/>
        <v>1438949.152542373</v>
      </c>
      <c r="AW19" s="157">
        <f t="shared" si="9"/>
        <v>1438949.152542373</v>
      </c>
      <c r="AX19" s="157">
        <f t="shared" si="10"/>
        <v>1413593.220338983</v>
      </c>
      <c r="AY19" s="157">
        <f t="shared" si="11"/>
        <v>1413593.220338983</v>
      </c>
      <c r="AZ19" s="157">
        <f t="shared" si="11"/>
        <v>1413593.220338983</v>
      </c>
      <c r="BA19" s="266">
        <v>1413593.220338983</v>
      </c>
      <c r="BC19" s="157">
        <f t="shared" si="1"/>
        <v>184415.25423728814</v>
      </c>
      <c r="BD19" s="157">
        <f t="shared" si="2"/>
        <v>187554.2372881356</v>
      </c>
      <c r="BE19" s="157">
        <f t="shared" si="3"/>
        <v>178922.03389830506</v>
      </c>
      <c r="BF19" s="157">
        <f t="shared" si="4"/>
        <v>178137.28813559323</v>
      </c>
      <c r="BG19" s="157">
        <f t="shared" si="12"/>
        <v>178137.28813559323</v>
      </c>
      <c r="BH19" s="157">
        <f t="shared" si="13"/>
        <v>174998.30508474578</v>
      </c>
      <c r="BI19" s="157">
        <f t="shared" si="14"/>
        <v>174998.30508474578</v>
      </c>
      <c r="BJ19" s="157">
        <f t="shared" si="14"/>
        <v>174998.30508474578</v>
      </c>
      <c r="BK19" s="266">
        <v>174998.30508474578</v>
      </c>
      <c r="BM19">
        <f t="shared" si="5"/>
        <v>690</v>
      </c>
    </row>
    <row r="20" spans="1:65" ht="17.25" customHeight="1">
      <c r="A20" s="30" t="s">
        <v>36</v>
      </c>
      <c r="B20" s="152" t="s">
        <v>8</v>
      </c>
      <c r="C20" s="160">
        <v>1580000</v>
      </c>
      <c r="D20" s="157">
        <v>205000</v>
      </c>
      <c r="E20" s="164">
        <v>15800</v>
      </c>
      <c r="F20" s="157">
        <v>158000</v>
      </c>
      <c r="G20" s="157">
        <v>25600</v>
      </c>
      <c r="H20" s="164">
        <v>1500</v>
      </c>
      <c r="I20" s="157">
        <v>1738000</v>
      </c>
      <c r="J20" s="157">
        <v>230600</v>
      </c>
      <c r="K20" s="167">
        <v>17300</v>
      </c>
      <c r="L20" s="46"/>
      <c r="M20" s="89" t="s">
        <v>8</v>
      </c>
      <c r="N20" s="86">
        <v>38.77</v>
      </c>
      <c r="O20" s="86">
        <v>22.59</v>
      </c>
      <c r="P20" s="90">
        <v>28.15</v>
      </c>
      <c r="Q20" s="45"/>
      <c r="R20" s="89" t="s">
        <v>8</v>
      </c>
      <c r="S20" s="86">
        <v>3.34</v>
      </c>
      <c r="T20" s="90">
        <v>1.37</v>
      </c>
      <c r="U20" s="55"/>
      <c r="V20" s="113" t="s">
        <v>36</v>
      </c>
      <c r="W20" s="114" t="s">
        <v>8</v>
      </c>
      <c r="X20" s="174">
        <v>27600</v>
      </c>
      <c r="Y20" s="123">
        <v>27900</v>
      </c>
      <c r="Z20" s="174">
        <v>29100</v>
      </c>
      <c r="AA20" s="174">
        <v>30000</v>
      </c>
      <c r="AB20" s="174">
        <v>31500</v>
      </c>
      <c r="AC20" s="174">
        <v>34000</v>
      </c>
      <c r="AD20" s="174">
        <v>34900</v>
      </c>
      <c r="AE20" s="174">
        <v>32300</v>
      </c>
      <c r="AF20" s="174">
        <v>33300</v>
      </c>
      <c r="AG20" s="174">
        <v>35000</v>
      </c>
      <c r="AH20" s="174">
        <v>35500</v>
      </c>
      <c r="AI20" s="174">
        <v>35600</v>
      </c>
      <c r="AJ20" s="263">
        <v>35600</v>
      </c>
      <c r="AK20" s="263">
        <v>35600</v>
      </c>
      <c r="AL20" s="115"/>
      <c r="AM20" s="115"/>
      <c r="AN20" s="115"/>
      <c r="AO20" s="115"/>
      <c r="AP20" s="116"/>
      <c r="AR20" s="79" t="s">
        <v>36</v>
      </c>
      <c r="AS20" s="157">
        <f t="shared" si="6"/>
        <v>2141014.492753623</v>
      </c>
      <c r="AT20" s="157">
        <f t="shared" si="7"/>
        <v>2197688.4057971016</v>
      </c>
      <c r="AU20" s="157">
        <f t="shared" si="8"/>
        <v>2033963.7681159421</v>
      </c>
      <c r="AV20" s="157">
        <f t="shared" si="8"/>
        <v>2096934.7826086958</v>
      </c>
      <c r="AW20" s="157">
        <f t="shared" si="9"/>
        <v>2203985.507246377</v>
      </c>
      <c r="AX20" s="157">
        <f t="shared" si="10"/>
        <v>2235471.0144927534</v>
      </c>
      <c r="AY20" s="157">
        <f t="shared" si="11"/>
        <v>2241768.115942029</v>
      </c>
      <c r="AZ20" s="157">
        <f t="shared" si="11"/>
        <v>2241768.115942029</v>
      </c>
      <c r="BA20" s="266">
        <v>2241768.115942029</v>
      </c>
      <c r="BC20" s="157">
        <f t="shared" si="1"/>
        <v>284072.4637681159</v>
      </c>
      <c r="BD20" s="157">
        <f t="shared" si="2"/>
        <v>291592.02898550726</v>
      </c>
      <c r="BE20" s="157">
        <f t="shared" si="3"/>
        <v>269868.84057971014</v>
      </c>
      <c r="BF20" s="157">
        <f t="shared" si="4"/>
        <v>278223.9130434783</v>
      </c>
      <c r="BG20" s="157">
        <f t="shared" si="12"/>
        <v>292427.5362318841</v>
      </c>
      <c r="BH20" s="157">
        <f t="shared" si="13"/>
        <v>296605.0724637681</v>
      </c>
      <c r="BI20" s="157">
        <f t="shared" si="14"/>
        <v>297440.5797101449</v>
      </c>
      <c r="BJ20" s="157">
        <f t="shared" si="14"/>
        <v>297440.5797101449</v>
      </c>
      <c r="BK20" s="266">
        <v>297440.5797101449</v>
      </c>
      <c r="BM20">
        <f t="shared" si="5"/>
        <v>2560</v>
      </c>
    </row>
    <row r="21" spans="1:65" ht="17.25" customHeight="1">
      <c r="A21" s="30" t="s">
        <v>37</v>
      </c>
      <c r="B21" s="152" t="s">
        <v>9</v>
      </c>
      <c r="C21" s="160">
        <v>1470000</v>
      </c>
      <c r="D21" s="157">
        <v>191000</v>
      </c>
      <c r="E21" s="164">
        <v>14700</v>
      </c>
      <c r="F21" s="157">
        <v>147000</v>
      </c>
      <c r="G21" s="157">
        <v>34800</v>
      </c>
      <c r="H21" s="164">
        <v>2300</v>
      </c>
      <c r="I21" s="157">
        <v>1617000</v>
      </c>
      <c r="J21" s="157">
        <v>225800</v>
      </c>
      <c r="K21" s="167">
        <v>17000</v>
      </c>
      <c r="L21" s="46"/>
      <c r="M21" s="89" t="s">
        <v>9</v>
      </c>
      <c r="N21" s="86">
        <v>38.14</v>
      </c>
      <c r="O21" s="86">
        <v>22.23</v>
      </c>
      <c r="P21" s="90">
        <v>27.7</v>
      </c>
      <c r="Q21" s="45"/>
      <c r="R21" s="89" t="s">
        <v>9</v>
      </c>
      <c r="S21" s="86">
        <v>3.32</v>
      </c>
      <c r="T21" s="90">
        <v>1.36</v>
      </c>
      <c r="U21" s="55"/>
      <c r="V21" s="84" t="s">
        <v>37</v>
      </c>
      <c r="W21" s="83" t="s">
        <v>9</v>
      </c>
      <c r="X21" s="172">
        <v>25000</v>
      </c>
      <c r="Y21" s="124">
        <v>25600</v>
      </c>
      <c r="Z21" s="124">
        <v>26500</v>
      </c>
      <c r="AA21" s="124">
        <v>27300</v>
      </c>
      <c r="AB21" s="124">
        <v>28400</v>
      </c>
      <c r="AC21" s="124">
        <v>29600</v>
      </c>
      <c r="AD21" s="124">
        <v>30100</v>
      </c>
      <c r="AE21" s="124">
        <v>29300</v>
      </c>
      <c r="AF21" s="124">
        <v>29900</v>
      </c>
      <c r="AG21" s="172">
        <v>30700</v>
      </c>
      <c r="AH21" s="172">
        <v>31100</v>
      </c>
      <c r="AI21" s="172">
        <v>31300</v>
      </c>
      <c r="AJ21" s="263">
        <v>31300</v>
      </c>
      <c r="AK21" s="263">
        <v>31300</v>
      </c>
      <c r="AL21" s="124"/>
      <c r="AM21" s="124"/>
      <c r="AN21" s="124"/>
      <c r="AO21" s="124"/>
      <c r="AP21" s="150"/>
      <c r="AR21" s="80" t="s">
        <v>37</v>
      </c>
      <c r="AS21" s="157">
        <f t="shared" si="6"/>
        <v>1914528</v>
      </c>
      <c r="AT21" s="157">
        <f t="shared" si="7"/>
        <v>1946868</v>
      </c>
      <c r="AU21" s="157">
        <f t="shared" si="8"/>
        <v>1895124</v>
      </c>
      <c r="AV21" s="157">
        <f t="shared" si="8"/>
        <v>1933932</v>
      </c>
      <c r="AW21" s="157">
        <f t="shared" si="9"/>
        <v>1985676</v>
      </c>
      <c r="AX21" s="157">
        <f t="shared" si="10"/>
        <v>2011548</v>
      </c>
      <c r="AY21" s="157">
        <f t="shared" si="11"/>
        <v>2024484</v>
      </c>
      <c r="AZ21" s="157">
        <f t="shared" si="11"/>
        <v>2024484</v>
      </c>
      <c r="BA21" s="266">
        <v>2024484</v>
      </c>
      <c r="BC21" s="157">
        <f t="shared" si="1"/>
        <v>267347.2</v>
      </c>
      <c r="BD21" s="157">
        <f t="shared" si="2"/>
        <v>271863.2</v>
      </c>
      <c r="BE21" s="157">
        <f t="shared" si="3"/>
        <v>264637.6</v>
      </c>
      <c r="BF21" s="157">
        <f t="shared" si="4"/>
        <v>270056.8</v>
      </c>
      <c r="BG21" s="157">
        <f t="shared" si="12"/>
        <v>277282.4</v>
      </c>
      <c r="BH21" s="157">
        <f t="shared" si="13"/>
        <v>280895.2</v>
      </c>
      <c r="BI21" s="157">
        <f t="shared" si="14"/>
        <v>282701.6</v>
      </c>
      <c r="BJ21" s="157">
        <f t="shared" si="14"/>
        <v>282701.6</v>
      </c>
      <c r="BK21" s="266">
        <v>282701.6</v>
      </c>
      <c r="BM21">
        <f t="shared" si="5"/>
        <v>3480</v>
      </c>
    </row>
    <row r="22" spans="1:65" ht="17.25" customHeight="1">
      <c r="A22" s="30" t="s">
        <v>283</v>
      </c>
      <c r="B22" s="152" t="s">
        <v>274</v>
      </c>
      <c r="C22" s="160">
        <f>(C23+C36)/2</f>
        <v>340000</v>
      </c>
      <c r="D22" s="157">
        <f aca="true" t="shared" si="18" ref="D22:K22">(D23+D36)/2</f>
        <v>44000</v>
      </c>
      <c r="E22" s="164">
        <f t="shared" si="18"/>
        <v>3400</v>
      </c>
      <c r="F22" s="157">
        <f t="shared" si="18"/>
        <v>34000</v>
      </c>
      <c r="G22" s="157">
        <f t="shared" si="18"/>
        <v>6550</v>
      </c>
      <c r="H22" s="164">
        <f t="shared" si="18"/>
        <v>250</v>
      </c>
      <c r="I22" s="157">
        <f t="shared" si="18"/>
        <v>374000</v>
      </c>
      <c r="J22" s="157">
        <f t="shared" si="18"/>
        <v>50550</v>
      </c>
      <c r="K22" s="167">
        <f t="shared" si="18"/>
        <v>3650</v>
      </c>
      <c r="L22" s="46"/>
      <c r="M22" s="89" t="s">
        <v>274</v>
      </c>
      <c r="N22" s="87">
        <f>AVERAGE(N23,N36)</f>
        <v>17.82</v>
      </c>
      <c r="O22" s="87">
        <f>AVERAGE(O23,O36)</f>
        <v>10.385</v>
      </c>
      <c r="P22" s="91">
        <f>AVERAGE(P23,P36)</f>
        <v>12.94</v>
      </c>
      <c r="Q22" s="85"/>
      <c r="R22" s="89" t="s">
        <v>274</v>
      </c>
      <c r="S22" s="87">
        <f>AVERAGE(S23,S36)</f>
        <v>1.925</v>
      </c>
      <c r="T22" s="91">
        <f>AVERAGE(T23,T36)</f>
        <v>0.7949999999999999</v>
      </c>
      <c r="U22" s="55"/>
      <c r="V22" s="113" t="s">
        <v>283</v>
      </c>
      <c r="W22" s="114" t="s">
        <v>274</v>
      </c>
      <c r="X22" s="174">
        <v>6500</v>
      </c>
      <c r="Y22" s="123">
        <v>7000</v>
      </c>
      <c r="Z22" s="123">
        <v>7700</v>
      </c>
      <c r="AA22" s="123">
        <v>8400</v>
      </c>
      <c r="AB22" s="123">
        <v>9200</v>
      </c>
      <c r="AC22" s="123">
        <v>10100</v>
      </c>
      <c r="AD22" s="123">
        <v>11000</v>
      </c>
      <c r="AE22" s="123">
        <v>10400</v>
      </c>
      <c r="AF22" s="174">
        <v>10300</v>
      </c>
      <c r="AG22" s="174">
        <v>10300</v>
      </c>
      <c r="AH22" s="174">
        <v>10200</v>
      </c>
      <c r="AI22" s="174">
        <v>10100</v>
      </c>
      <c r="AJ22" s="263">
        <v>10100</v>
      </c>
      <c r="AK22" s="263">
        <v>10100</v>
      </c>
      <c r="AL22" s="115"/>
      <c r="AM22" s="115"/>
      <c r="AN22" s="115"/>
      <c r="AO22" s="115"/>
      <c r="AP22" s="116"/>
      <c r="AR22" s="79" t="s">
        <v>283</v>
      </c>
      <c r="AS22" s="157">
        <f t="shared" si="6"/>
        <v>581138.4615384615</v>
      </c>
      <c r="AT22" s="157">
        <f t="shared" si="7"/>
        <v>632923.0769230769</v>
      </c>
      <c r="AU22" s="157">
        <f t="shared" si="8"/>
        <v>598400</v>
      </c>
      <c r="AV22" s="157">
        <f t="shared" si="8"/>
        <v>592646.1538461539</v>
      </c>
      <c r="AW22" s="157">
        <f t="shared" si="9"/>
        <v>592646.1538461539</v>
      </c>
      <c r="AX22" s="157">
        <f t="shared" si="10"/>
        <v>586892.3076923076</v>
      </c>
      <c r="AY22" s="157">
        <f t="shared" si="11"/>
        <v>581138.4615384615</v>
      </c>
      <c r="AZ22" s="157">
        <f t="shared" si="11"/>
        <v>581138.4615384615</v>
      </c>
      <c r="BA22" s="266">
        <v>581138.4615384615</v>
      </c>
      <c r="BC22" s="157">
        <f t="shared" si="1"/>
        <v>78546.92307692308</v>
      </c>
      <c r="BD22" s="157">
        <f t="shared" si="2"/>
        <v>85546.15384615384</v>
      </c>
      <c r="BE22" s="157">
        <f t="shared" si="3"/>
        <v>80880</v>
      </c>
      <c r="BF22" s="157">
        <f t="shared" si="4"/>
        <v>80102.30769230769</v>
      </c>
      <c r="BG22" s="157">
        <f t="shared" si="12"/>
        <v>80102.30769230769</v>
      </c>
      <c r="BH22" s="157">
        <f t="shared" si="13"/>
        <v>79324.61538461539</v>
      </c>
      <c r="BI22" s="157">
        <f t="shared" si="14"/>
        <v>78546.92307692308</v>
      </c>
      <c r="BJ22" s="157">
        <f t="shared" si="14"/>
        <v>78546.92307692308</v>
      </c>
      <c r="BK22" s="266">
        <v>78546.92307692308</v>
      </c>
      <c r="BM22">
        <f t="shared" si="5"/>
        <v>655</v>
      </c>
    </row>
    <row r="23" spans="1:65" ht="17.25" customHeight="1">
      <c r="A23" s="30" t="s">
        <v>40</v>
      </c>
      <c r="B23" s="152" t="s">
        <v>12</v>
      </c>
      <c r="C23" s="160">
        <v>400000</v>
      </c>
      <c r="D23" s="157">
        <v>52000</v>
      </c>
      <c r="E23" s="164">
        <v>4000</v>
      </c>
      <c r="F23" s="157">
        <v>40000</v>
      </c>
      <c r="G23" s="157">
        <v>7000</v>
      </c>
      <c r="H23" s="164">
        <v>300</v>
      </c>
      <c r="I23" s="157">
        <v>440000</v>
      </c>
      <c r="J23" s="157">
        <v>59000</v>
      </c>
      <c r="K23" s="167">
        <v>4300</v>
      </c>
      <c r="L23" s="46"/>
      <c r="M23" s="89" t="s">
        <v>12</v>
      </c>
      <c r="N23" s="86">
        <v>18.62</v>
      </c>
      <c r="O23" s="86">
        <v>10.85</v>
      </c>
      <c r="P23" s="90">
        <v>13.52</v>
      </c>
      <c r="Q23" s="45"/>
      <c r="R23" s="89" t="s">
        <v>12</v>
      </c>
      <c r="S23" s="86">
        <v>1.99</v>
      </c>
      <c r="T23" s="90">
        <v>0.82</v>
      </c>
      <c r="U23" s="55"/>
      <c r="V23" s="84" t="s">
        <v>40</v>
      </c>
      <c r="W23" s="83" t="s">
        <v>12</v>
      </c>
      <c r="X23" s="172">
        <v>6900</v>
      </c>
      <c r="Y23" s="124">
        <v>7300</v>
      </c>
      <c r="Z23" s="124">
        <v>8100</v>
      </c>
      <c r="AA23" s="124">
        <v>8800</v>
      </c>
      <c r="AB23" s="124">
        <v>8900</v>
      </c>
      <c r="AC23" s="124">
        <v>9900</v>
      </c>
      <c r="AD23" s="124">
        <v>10500</v>
      </c>
      <c r="AE23" s="124">
        <v>9100</v>
      </c>
      <c r="AF23" s="124">
        <v>9600</v>
      </c>
      <c r="AG23" s="172">
        <v>9900</v>
      </c>
      <c r="AH23" s="172">
        <v>9800</v>
      </c>
      <c r="AI23" s="172">
        <v>9900</v>
      </c>
      <c r="AJ23" s="263">
        <v>9900</v>
      </c>
      <c r="AK23" s="263">
        <v>9900</v>
      </c>
      <c r="AL23" s="124"/>
      <c r="AM23" s="124"/>
      <c r="AN23" s="124"/>
      <c r="AO23" s="124"/>
      <c r="AP23" s="150"/>
      <c r="AR23" s="80" t="s">
        <v>40</v>
      </c>
      <c r="AS23" s="157">
        <f t="shared" si="6"/>
        <v>631304.3478260869</v>
      </c>
      <c r="AT23" s="157">
        <f t="shared" si="7"/>
        <v>669565.2173913044</v>
      </c>
      <c r="AU23" s="157">
        <f t="shared" si="8"/>
        <v>580289.8550724639</v>
      </c>
      <c r="AV23" s="157">
        <f t="shared" si="8"/>
        <v>612173.9130434783</v>
      </c>
      <c r="AW23" s="157">
        <f t="shared" si="9"/>
        <v>631304.3478260869</v>
      </c>
      <c r="AX23" s="157">
        <f t="shared" si="10"/>
        <v>624927.5362318842</v>
      </c>
      <c r="AY23" s="157">
        <f t="shared" si="11"/>
        <v>631304.3478260869</v>
      </c>
      <c r="AZ23" s="157">
        <f t="shared" si="11"/>
        <v>631304.3478260869</v>
      </c>
      <c r="BA23" s="266">
        <v>631304.3478260869</v>
      </c>
      <c r="BC23" s="157">
        <f t="shared" si="1"/>
        <v>84652.17391304347</v>
      </c>
      <c r="BD23" s="157">
        <f t="shared" si="2"/>
        <v>89782.60869565218</v>
      </c>
      <c r="BE23" s="157">
        <f t="shared" si="3"/>
        <v>77811.59420289856</v>
      </c>
      <c r="BF23" s="157">
        <f t="shared" si="4"/>
        <v>82086.95652173912</v>
      </c>
      <c r="BG23" s="157">
        <f t="shared" si="12"/>
        <v>84652.17391304347</v>
      </c>
      <c r="BH23" s="157">
        <f t="shared" si="13"/>
        <v>83797.10144927537</v>
      </c>
      <c r="BI23" s="157">
        <f t="shared" si="14"/>
        <v>84652.17391304347</v>
      </c>
      <c r="BJ23" s="157">
        <f t="shared" si="14"/>
        <v>84652.17391304347</v>
      </c>
      <c r="BK23" s="266">
        <v>84652.17391304347</v>
      </c>
      <c r="BM23">
        <f t="shared" si="5"/>
        <v>700</v>
      </c>
    </row>
    <row r="24" spans="1:65" ht="17.25" customHeight="1">
      <c r="A24" s="30" t="s">
        <v>41</v>
      </c>
      <c r="B24" s="152" t="s">
        <v>13</v>
      </c>
      <c r="C24" s="160">
        <v>1940000</v>
      </c>
      <c r="D24" s="157">
        <v>252000</v>
      </c>
      <c r="E24" s="164">
        <v>19400</v>
      </c>
      <c r="F24" s="157">
        <v>194000</v>
      </c>
      <c r="G24" s="157">
        <v>18100</v>
      </c>
      <c r="H24" s="164">
        <v>1300</v>
      </c>
      <c r="I24" s="157">
        <v>2134000</v>
      </c>
      <c r="J24" s="157">
        <v>270100</v>
      </c>
      <c r="K24" s="167">
        <v>20700</v>
      </c>
      <c r="L24" s="46"/>
      <c r="M24" s="89" t="s">
        <v>13</v>
      </c>
      <c r="N24" s="86">
        <v>41.14</v>
      </c>
      <c r="O24" s="86">
        <v>23.97</v>
      </c>
      <c r="P24" s="90">
        <v>29.87</v>
      </c>
      <c r="Q24" s="45"/>
      <c r="R24" s="89" t="s">
        <v>13</v>
      </c>
      <c r="S24" s="86">
        <v>3.48</v>
      </c>
      <c r="T24" s="90">
        <v>1.43</v>
      </c>
      <c r="U24" s="55"/>
      <c r="V24" s="113" t="s">
        <v>41</v>
      </c>
      <c r="W24" s="114" t="s">
        <v>13</v>
      </c>
      <c r="X24" s="182">
        <v>33200</v>
      </c>
      <c r="Y24" s="182">
        <v>35200</v>
      </c>
      <c r="Z24" s="174">
        <v>36900</v>
      </c>
      <c r="AA24" s="174">
        <v>39200</v>
      </c>
      <c r="AB24" s="174">
        <v>41600</v>
      </c>
      <c r="AC24" s="174">
        <v>43100</v>
      </c>
      <c r="AD24" s="174">
        <v>40100</v>
      </c>
      <c r="AE24" s="174">
        <v>35800</v>
      </c>
      <c r="AF24" s="174">
        <v>34700</v>
      </c>
      <c r="AG24" s="173">
        <v>35500</v>
      </c>
      <c r="AH24" s="173">
        <v>35700</v>
      </c>
      <c r="AI24" s="173">
        <v>35600</v>
      </c>
      <c r="AJ24" s="263">
        <v>35600</v>
      </c>
      <c r="AK24" s="263">
        <v>35600</v>
      </c>
      <c r="AL24" s="115"/>
      <c r="AM24" s="115"/>
      <c r="AN24" s="115"/>
      <c r="AO24" s="115"/>
      <c r="AP24" s="116"/>
      <c r="AR24" s="79" t="s">
        <v>41</v>
      </c>
      <c r="AS24" s="157">
        <f t="shared" si="6"/>
        <v>2770343.373493976</v>
      </c>
      <c r="AT24" s="157">
        <f t="shared" si="7"/>
        <v>2577512.0481927707</v>
      </c>
      <c r="AU24" s="157">
        <f t="shared" si="8"/>
        <v>2301120.481927711</v>
      </c>
      <c r="AV24" s="157">
        <f t="shared" si="8"/>
        <v>2230415.6626506024</v>
      </c>
      <c r="AW24" s="157">
        <f t="shared" si="9"/>
        <v>2281837.3493975904</v>
      </c>
      <c r="AX24" s="157">
        <f t="shared" si="10"/>
        <v>2294692.7710843375</v>
      </c>
      <c r="AY24" s="157">
        <f t="shared" si="11"/>
        <v>2288265.060240964</v>
      </c>
      <c r="AZ24" s="157">
        <f t="shared" si="11"/>
        <v>2288265.060240964</v>
      </c>
      <c r="BA24" s="266">
        <v>2288265.060240964</v>
      </c>
      <c r="BC24" s="157">
        <f t="shared" si="1"/>
        <v>350641.8674698795</v>
      </c>
      <c r="BD24" s="157">
        <f t="shared" si="2"/>
        <v>326235.2409638554</v>
      </c>
      <c r="BE24" s="157">
        <f t="shared" si="3"/>
        <v>291252.40963855427</v>
      </c>
      <c r="BF24" s="157">
        <f t="shared" si="4"/>
        <v>282303.313253012</v>
      </c>
      <c r="BG24" s="157">
        <f t="shared" si="12"/>
        <v>288811.7469879518</v>
      </c>
      <c r="BH24" s="157">
        <f t="shared" si="13"/>
        <v>290438.8554216868</v>
      </c>
      <c r="BI24" s="157">
        <f t="shared" si="14"/>
        <v>289625.3012048193</v>
      </c>
      <c r="BJ24" s="157">
        <f t="shared" si="14"/>
        <v>289625.3012048193</v>
      </c>
      <c r="BK24" s="266">
        <v>289625.3012048193</v>
      </c>
      <c r="BM24">
        <f t="shared" si="5"/>
        <v>1810</v>
      </c>
    </row>
    <row r="25" spans="1:65" ht="17.25" customHeight="1">
      <c r="A25" s="30" t="s">
        <v>42</v>
      </c>
      <c r="B25" s="152" t="s">
        <v>14</v>
      </c>
      <c r="C25" s="160">
        <v>1300000</v>
      </c>
      <c r="D25" s="157">
        <v>169000</v>
      </c>
      <c r="E25" s="164">
        <v>13000</v>
      </c>
      <c r="F25" s="157">
        <v>130000</v>
      </c>
      <c r="G25" s="157">
        <v>14700</v>
      </c>
      <c r="H25" s="164">
        <v>1100</v>
      </c>
      <c r="I25" s="157">
        <v>1430000</v>
      </c>
      <c r="J25" s="157">
        <v>183700</v>
      </c>
      <c r="K25" s="167">
        <v>14100</v>
      </c>
      <c r="L25" s="46"/>
      <c r="M25" s="89" t="s">
        <v>14</v>
      </c>
      <c r="N25" s="86">
        <v>35.29</v>
      </c>
      <c r="O25" s="86">
        <v>20.57</v>
      </c>
      <c r="P25" s="90">
        <v>25.63</v>
      </c>
      <c r="Q25" s="45"/>
      <c r="R25" s="89" t="s">
        <v>14</v>
      </c>
      <c r="S25" s="86">
        <v>3.14</v>
      </c>
      <c r="T25" s="90">
        <v>1.3</v>
      </c>
      <c r="U25" s="55"/>
      <c r="V25" s="84" t="s">
        <v>42</v>
      </c>
      <c r="W25" s="83" t="s">
        <v>14</v>
      </c>
      <c r="X25" s="172">
        <v>22800</v>
      </c>
      <c r="Y25" s="124">
        <v>23300</v>
      </c>
      <c r="Z25" s="124">
        <v>24000</v>
      </c>
      <c r="AA25" s="124">
        <v>24500</v>
      </c>
      <c r="AB25" s="124">
        <v>25300</v>
      </c>
      <c r="AC25" s="124">
        <v>26200</v>
      </c>
      <c r="AD25" s="124">
        <v>26300</v>
      </c>
      <c r="AE25" s="124">
        <v>25200</v>
      </c>
      <c r="AF25" s="124">
        <v>25700</v>
      </c>
      <c r="AG25" s="172">
        <v>26000</v>
      </c>
      <c r="AH25" s="172">
        <v>25700</v>
      </c>
      <c r="AI25" s="172">
        <v>25600</v>
      </c>
      <c r="AJ25" s="263">
        <v>25600</v>
      </c>
      <c r="AK25" s="263">
        <v>25600</v>
      </c>
      <c r="AL25" s="124"/>
      <c r="AM25" s="124"/>
      <c r="AN25" s="124"/>
      <c r="AO25" s="124"/>
      <c r="AP25" s="150"/>
      <c r="AR25" s="79" t="s">
        <v>42</v>
      </c>
      <c r="AS25" s="157">
        <f t="shared" si="6"/>
        <v>1643245.6140350876</v>
      </c>
      <c r="AT25" s="157">
        <f t="shared" si="7"/>
        <v>1649517.543859649</v>
      </c>
      <c r="AU25" s="157">
        <f t="shared" si="8"/>
        <v>1580526.315789474</v>
      </c>
      <c r="AV25" s="157">
        <f t="shared" si="8"/>
        <v>1611885.964912281</v>
      </c>
      <c r="AW25" s="157">
        <f t="shared" si="9"/>
        <v>1630701.754385965</v>
      </c>
      <c r="AX25" s="157">
        <f t="shared" si="10"/>
        <v>1611885.964912281</v>
      </c>
      <c r="AY25" s="157">
        <f t="shared" si="11"/>
        <v>1605614.035087719</v>
      </c>
      <c r="AZ25" s="157">
        <f t="shared" si="11"/>
        <v>1605614.035087719</v>
      </c>
      <c r="BA25" s="266">
        <v>1605614.035087719</v>
      </c>
      <c r="BC25" s="157">
        <f t="shared" si="1"/>
        <v>211093.8596491228</v>
      </c>
      <c r="BD25" s="157">
        <f t="shared" si="2"/>
        <v>211899.56140350876</v>
      </c>
      <c r="BE25" s="157">
        <f t="shared" si="3"/>
        <v>203036.84210526317</v>
      </c>
      <c r="BF25" s="157">
        <f t="shared" si="4"/>
        <v>207065.350877193</v>
      </c>
      <c r="BG25" s="157">
        <f t="shared" si="12"/>
        <v>209482.45614035087</v>
      </c>
      <c r="BH25" s="157">
        <f t="shared" si="13"/>
        <v>207065.350877193</v>
      </c>
      <c r="BI25" s="157">
        <f t="shared" si="14"/>
        <v>206259.649122807</v>
      </c>
      <c r="BJ25" s="157">
        <f t="shared" si="14"/>
        <v>206259.649122807</v>
      </c>
      <c r="BK25" s="266">
        <v>206259.649122807</v>
      </c>
      <c r="BM25">
        <f t="shared" si="5"/>
        <v>1470</v>
      </c>
    </row>
    <row r="26" spans="1:65" ht="17.25" customHeight="1">
      <c r="A26" s="30" t="s">
        <v>44</v>
      </c>
      <c r="B26" s="152" t="s">
        <v>16</v>
      </c>
      <c r="C26" s="160">
        <v>250000</v>
      </c>
      <c r="D26" s="157">
        <v>33000</v>
      </c>
      <c r="E26" s="164">
        <v>2500</v>
      </c>
      <c r="F26" s="157">
        <v>25000</v>
      </c>
      <c r="G26" s="157">
        <v>5000</v>
      </c>
      <c r="H26" s="164">
        <v>200</v>
      </c>
      <c r="I26" s="157">
        <v>275000</v>
      </c>
      <c r="J26" s="157">
        <v>38000</v>
      </c>
      <c r="K26" s="167">
        <v>2700</v>
      </c>
      <c r="L26" s="46"/>
      <c r="M26" s="89" t="s">
        <v>16</v>
      </c>
      <c r="N26" s="86">
        <v>15.95</v>
      </c>
      <c r="O26" s="86">
        <v>9.29</v>
      </c>
      <c r="P26" s="90">
        <v>11.58</v>
      </c>
      <c r="Q26" s="45"/>
      <c r="R26" s="89" t="s">
        <v>16</v>
      </c>
      <c r="S26" s="86">
        <v>1.76</v>
      </c>
      <c r="T26" s="90">
        <v>0.72</v>
      </c>
      <c r="U26" s="55"/>
      <c r="V26" s="113" t="s">
        <v>44</v>
      </c>
      <c r="W26" s="114" t="s">
        <v>16</v>
      </c>
      <c r="X26" s="174">
        <v>4400</v>
      </c>
      <c r="Y26" s="123">
        <v>4900</v>
      </c>
      <c r="Z26" s="174">
        <v>5400</v>
      </c>
      <c r="AA26" s="174">
        <v>6300</v>
      </c>
      <c r="AB26" s="174">
        <v>7400</v>
      </c>
      <c r="AC26" s="174">
        <v>8900</v>
      </c>
      <c r="AD26" s="174">
        <v>10100</v>
      </c>
      <c r="AE26" s="174">
        <v>8400</v>
      </c>
      <c r="AF26" s="174">
        <v>8900</v>
      </c>
      <c r="AG26" s="174">
        <v>10200</v>
      </c>
      <c r="AH26" s="174">
        <v>11000</v>
      </c>
      <c r="AI26" s="174">
        <v>11700</v>
      </c>
      <c r="AJ26" s="263">
        <v>11700</v>
      </c>
      <c r="AK26" s="263">
        <v>11700</v>
      </c>
      <c r="AL26" s="115"/>
      <c r="AM26" s="115"/>
      <c r="AN26" s="115"/>
      <c r="AO26" s="115"/>
      <c r="AP26" s="116"/>
      <c r="AR26" s="80" t="s">
        <v>44</v>
      </c>
      <c r="AS26" s="157">
        <f t="shared" si="6"/>
        <v>556250</v>
      </c>
      <c r="AT26" s="157">
        <f t="shared" si="7"/>
        <v>631250</v>
      </c>
      <c r="AU26" s="157">
        <f t="shared" si="8"/>
        <v>525000</v>
      </c>
      <c r="AV26" s="157">
        <f t="shared" si="8"/>
        <v>556250</v>
      </c>
      <c r="AW26" s="157">
        <f t="shared" si="9"/>
        <v>637500</v>
      </c>
      <c r="AX26" s="157">
        <f t="shared" si="10"/>
        <v>687500</v>
      </c>
      <c r="AY26" s="157">
        <f t="shared" si="11"/>
        <v>731250</v>
      </c>
      <c r="AZ26" s="157">
        <f t="shared" si="11"/>
        <v>731250</v>
      </c>
      <c r="BA26" s="266">
        <v>731250</v>
      </c>
      <c r="BC26" s="157">
        <f t="shared" si="1"/>
        <v>76863.63636363637</v>
      </c>
      <c r="BD26" s="157">
        <f t="shared" si="2"/>
        <v>87227.27272727272</v>
      </c>
      <c r="BE26" s="157">
        <f t="shared" si="3"/>
        <v>72545.45454545454</v>
      </c>
      <c r="BF26" s="157">
        <f t="shared" si="4"/>
        <v>76863.63636363637</v>
      </c>
      <c r="BG26" s="157">
        <f t="shared" si="12"/>
        <v>88090.9090909091</v>
      </c>
      <c r="BH26" s="157">
        <f t="shared" si="13"/>
        <v>95000</v>
      </c>
      <c r="BI26" s="157">
        <f t="shared" si="14"/>
        <v>101045.45454545454</v>
      </c>
      <c r="BJ26" s="157">
        <f t="shared" si="14"/>
        <v>101045.45454545454</v>
      </c>
      <c r="BK26" s="266">
        <v>101045.45454545454</v>
      </c>
      <c r="BM26">
        <f t="shared" si="5"/>
        <v>500</v>
      </c>
    </row>
    <row r="27" spans="1:65" ht="17.25" customHeight="1">
      <c r="A27" s="30" t="s">
        <v>45</v>
      </c>
      <c r="B27" s="152" t="s">
        <v>17</v>
      </c>
      <c r="C27" s="160">
        <v>2120000</v>
      </c>
      <c r="D27" s="157">
        <v>276000</v>
      </c>
      <c r="E27" s="164">
        <v>21200</v>
      </c>
      <c r="F27" s="157">
        <v>212000</v>
      </c>
      <c r="G27" s="157">
        <v>87700</v>
      </c>
      <c r="H27" s="164">
        <v>700</v>
      </c>
      <c r="I27" s="157">
        <v>2332000</v>
      </c>
      <c r="J27" s="157">
        <v>363700</v>
      </c>
      <c r="K27" s="167">
        <v>21900</v>
      </c>
      <c r="L27" s="46"/>
      <c r="M27" s="89" t="s">
        <v>17</v>
      </c>
      <c r="N27" s="86">
        <v>52.36</v>
      </c>
      <c r="O27" s="86">
        <v>30.51</v>
      </c>
      <c r="P27" s="90">
        <v>38.02</v>
      </c>
      <c r="Q27" s="45"/>
      <c r="R27" s="89" t="s">
        <v>17</v>
      </c>
      <c r="S27" s="86">
        <v>4.14</v>
      </c>
      <c r="T27" s="90">
        <v>1.7</v>
      </c>
      <c r="U27" s="55"/>
      <c r="V27" s="84" t="s">
        <v>45</v>
      </c>
      <c r="W27" s="83" t="s">
        <v>17</v>
      </c>
      <c r="X27" s="172">
        <v>53700</v>
      </c>
      <c r="Y27" s="124">
        <v>57100</v>
      </c>
      <c r="Z27" s="124">
        <v>59900</v>
      </c>
      <c r="AA27" s="124">
        <v>65000</v>
      </c>
      <c r="AB27" s="124">
        <v>71700</v>
      </c>
      <c r="AC27" s="124">
        <v>78000</v>
      </c>
      <c r="AD27" s="124">
        <v>76400</v>
      </c>
      <c r="AE27" s="124">
        <v>71400</v>
      </c>
      <c r="AF27" s="124">
        <v>77400</v>
      </c>
      <c r="AG27" s="172">
        <v>80300</v>
      </c>
      <c r="AH27" s="172">
        <v>80700</v>
      </c>
      <c r="AI27" s="172">
        <v>83400</v>
      </c>
      <c r="AJ27" s="263">
        <v>83400</v>
      </c>
      <c r="AK27" s="263">
        <v>83400</v>
      </c>
      <c r="AL27" s="124"/>
      <c r="AM27" s="124"/>
      <c r="AN27" s="124"/>
      <c r="AO27" s="124"/>
      <c r="AP27" s="150"/>
      <c r="AR27" s="79" t="s">
        <v>45</v>
      </c>
      <c r="AS27" s="157">
        <f t="shared" si="6"/>
        <v>3387262.5698324023</v>
      </c>
      <c r="AT27" s="157">
        <f t="shared" si="7"/>
        <v>3317780.260707635</v>
      </c>
      <c r="AU27" s="157">
        <f t="shared" si="8"/>
        <v>3100648.0446927375</v>
      </c>
      <c r="AV27" s="157">
        <f t="shared" si="8"/>
        <v>3361206.7039106144</v>
      </c>
      <c r="AW27" s="157">
        <f t="shared" si="9"/>
        <v>3487143.389199255</v>
      </c>
      <c r="AX27" s="157">
        <f t="shared" si="10"/>
        <v>3504513.966480447</v>
      </c>
      <c r="AY27" s="157">
        <f t="shared" si="11"/>
        <v>3621765.3631284917</v>
      </c>
      <c r="AZ27" s="157">
        <f t="shared" si="11"/>
        <v>3621765.3631284917</v>
      </c>
      <c r="BA27" s="266">
        <v>3621765.3631284917</v>
      </c>
      <c r="BC27" s="157">
        <f t="shared" si="1"/>
        <v>528279.3296089385</v>
      </c>
      <c r="BD27" s="157">
        <f t="shared" si="2"/>
        <v>517442.83054003725</v>
      </c>
      <c r="BE27" s="157">
        <f t="shared" si="3"/>
        <v>483578.7709497207</v>
      </c>
      <c r="BF27" s="157">
        <f t="shared" si="4"/>
        <v>524215.6424581005</v>
      </c>
      <c r="BG27" s="157">
        <f t="shared" si="12"/>
        <v>543856.7970204842</v>
      </c>
      <c r="BH27" s="157">
        <f t="shared" si="13"/>
        <v>546565.9217877095</v>
      </c>
      <c r="BI27" s="157">
        <f t="shared" si="14"/>
        <v>564852.5139664805</v>
      </c>
      <c r="BJ27" s="157">
        <f t="shared" si="14"/>
        <v>564852.5139664805</v>
      </c>
      <c r="BK27" s="266">
        <v>564852.5139664805</v>
      </c>
      <c r="BM27">
        <f t="shared" si="5"/>
        <v>8770</v>
      </c>
    </row>
    <row r="28" spans="1:65" ht="17.25" customHeight="1">
      <c r="A28" s="30" t="s">
        <v>43</v>
      </c>
      <c r="B28" s="152" t="s">
        <v>15</v>
      </c>
      <c r="C28" s="160">
        <v>250000</v>
      </c>
      <c r="D28" s="157">
        <v>32000</v>
      </c>
      <c r="E28" s="164">
        <v>2500</v>
      </c>
      <c r="F28" s="157">
        <v>25000</v>
      </c>
      <c r="G28" s="157">
        <v>4700</v>
      </c>
      <c r="H28" s="164">
        <v>200</v>
      </c>
      <c r="I28" s="157">
        <v>275000</v>
      </c>
      <c r="J28" s="157">
        <v>36700</v>
      </c>
      <c r="K28" s="167">
        <v>2700</v>
      </c>
      <c r="L28" s="46"/>
      <c r="M28" s="89" t="s">
        <v>15</v>
      </c>
      <c r="N28" s="86">
        <v>16.15</v>
      </c>
      <c r="O28" s="86">
        <v>9.41</v>
      </c>
      <c r="P28" s="90">
        <v>11.73</v>
      </c>
      <c r="Q28" s="45"/>
      <c r="R28" s="89" t="s">
        <v>15</v>
      </c>
      <c r="S28" s="86">
        <v>1.78</v>
      </c>
      <c r="T28" s="90">
        <v>0.73</v>
      </c>
      <c r="U28" s="55"/>
      <c r="V28" s="113" t="s">
        <v>43</v>
      </c>
      <c r="W28" s="114" t="s">
        <v>15</v>
      </c>
      <c r="X28" s="174">
        <v>4200</v>
      </c>
      <c r="Y28" s="123">
        <v>4300</v>
      </c>
      <c r="Z28" s="174">
        <v>4900</v>
      </c>
      <c r="AA28" s="174">
        <v>5800</v>
      </c>
      <c r="AB28" s="174">
        <v>7200</v>
      </c>
      <c r="AC28" s="174">
        <v>9600</v>
      </c>
      <c r="AD28" s="174">
        <v>10500</v>
      </c>
      <c r="AE28" s="174">
        <v>8600</v>
      </c>
      <c r="AF28" s="174">
        <v>8600</v>
      </c>
      <c r="AG28" s="174">
        <v>9800</v>
      </c>
      <c r="AH28" s="174">
        <v>10900</v>
      </c>
      <c r="AI28" s="174">
        <v>11600</v>
      </c>
      <c r="AJ28" s="263">
        <v>11600</v>
      </c>
      <c r="AK28" s="263">
        <v>11600</v>
      </c>
      <c r="AL28" s="115"/>
      <c r="AM28" s="115"/>
      <c r="AN28" s="115"/>
      <c r="AO28" s="115"/>
      <c r="AP28" s="116"/>
      <c r="AR28" s="80" t="s">
        <v>43</v>
      </c>
      <c r="AS28" s="157">
        <f t="shared" si="6"/>
        <v>628571.4285714285</v>
      </c>
      <c r="AT28" s="157">
        <f t="shared" si="7"/>
        <v>687500</v>
      </c>
      <c r="AU28" s="157">
        <f t="shared" si="8"/>
        <v>563095.2380952381</v>
      </c>
      <c r="AV28" s="157">
        <f t="shared" si="8"/>
        <v>563095.2380952381</v>
      </c>
      <c r="AW28" s="157">
        <f t="shared" si="9"/>
        <v>641666.6666666667</v>
      </c>
      <c r="AX28" s="157">
        <f t="shared" si="10"/>
        <v>713690.4761904762</v>
      </c>
      <c r="AY28" s="157">
        <f t="shared" si="11"/>
        <v>759523.8095238095</v>
      </c>
      <c r="AZ28" s="157">
        <f t="shared" si="11"/>
        <v>759523.8095238095</v>
      </c>
      <c r="BA28" s="266">
        <v>759523.8095238095</v>
      </c>
      <c r="BC28" s="157">
        <f t="shared" si="1"/>
        <v>83885.71428571428</v>
      </c>
      <c r="BD28" s="157">
        <f t="shared" si="2"/>
        <v>91750</v>
      </c>
      <c r="BE28" s="157">
        <f t="shared" si="3"/>
        <v>75147.61904761904</v>
      </c>
      <c r="BF28" s="157">
        <f t="shared" si="4"/>
        <v>75147.61904761904</v>
      </c>
      <c r="BG28" s="157">
        <f t="shared" si="12"/>
        <v>85633.33333333334</v>
      </c>
      <c r="BH28" s="157">
        <f t="shared" si="13"/>
        <v>95245.2380952381</v>
      </c>
      <c r="BI28" s="157">
        <f t="shared" si="14"/>
        <v>101361.90476190476</v>
      </c>
      <c r="BJ28" s="157">
        <f t="shared" si="14"/>
        <v>101361.90476190476</v>
      </c>
      <c r="BK28" s="266">
        <v>101361.90476190476</v>
      </c>
      <c r="BM28">
        <f t="shared" si="5"/>
        <v>470</v>
      </c>
    </row>
    <row r="29" spans="1:65" ht="17.25" customHeight="1">
      <c r="A29" s="30" t="s">
        <v>56</v>
      </c>
      <c r="B29" s="152" t="s">
        <v>240</v>
      </c>
      <c r="C29" s="160">
        <v>1620000</v>
      </c>
      <c r="D29" s="157">
        <v>211000</v>
      </c>
      <c r="E29" s="164">
        <v>16200</v>
      </c>
      <c r="F29" s="157">
        <v>162000</v>
      </c>
      <c r="G29" s="157">
        <v>25600</v>
      </c>
      <c r="H29" s="164">
        <v>2800</v>
      </c>
      <c r="I29" s="157">
        <v>1782000</v>
      </c>
      <c r="J29" s="157">
        <v>236600</v>
      </c>
      <c r="K29" s="167">
        <v>19000</v>
      </c>
      <c r="L29" s="46"/>
      <c r="M29" s="89" t="s">
        <v>240</v>
      </c>
      <c r="N29" s="86">
        <v>38.56</v>
      </c>
      <c r="O29" s="86">
        <v>22.47</v>
      </c>
      <c r="P29" s="90">
        <v>28</v>
      </c>
      <c r="Q29" s="45"/>
      <c r="R29" s="89" t="s">
        <v>240</v>
      </c>
      <c r="S29" s="86">
        <v>3.35</v>
      </c>
      <c r="T29" s="90">
        <v>1.38</v>
      </c>
      <c r="U29" s="55"/>
      <c r="V29" s="84" t="s">
        <v>56</v>
      </c>
      <c r="W29" s="83" t="s">
        <v>240</v>
      </c>
      <c r="X29" s="172">
        <v>28800</v>
      </c>
      <c r="Y29" s="124">
        <v>29400</v>
      </c>
      <c r="Z29" s="172">
        <v>30200</v>
      </c>
      <c r="AA29" s="172">
        <v>31500</v>
      </c>
      <c r="AB29" s="172">
        <v>33100</v>
      </c>
      <c r="AC29" s="172">
        <v>34900</v>
      </c>
      <c r="AD29" s="172">
        <v>36200</v>
      </c>
      <c r="AE29" s="172">
        <v>34700</v>
      </c>
      <c r="AF29" s="172">
        <v>35300</v>
      </c>
      <c r="AG29" s="172">
        <v>35900</v>
      </c>
      <c r="AH29" s="172">
        <v>35800</v>
      </c>
      <c r="AI29" s="172">
        <v>35900</v>
      </c>
      <c r="AJ29" s="263">
        <v>35900</v>
      </c>
      <c r="AK29" s="263">
        <v>35900</v>
      </c>
      <c r="AL29" s="124"/>
      <c r="AM29" s="124"/>
      <c r="AN29" s="124"/>
      <c r="AO29" s="124"/>
      <c r="AP29" s="150"/>
      <c r="AR29" s="80" t="s">
        <v>56</v>
      </c>
      <c r="AS29" s="157">
        <f t="shared" si="6"/>
        <v>2159437.5</v>
      </c>
      <c r="AT29" s="157">
        <f t="shared" si="7"/>
        <v>2239875</v>
      </c>
      <c r="AU29" s="157">
        <f t="shared" si="8"/>
        <v>2147062.5</v>
      </c>
      <c r="AV29" s="157">
        <f t="shared" si="8"/>
        <v>2184187.5</v>
      </c>
      <c r="AW29" s="157">
        <f t="shared" si="9"/>
        <v>2221312.5</v>
      </c>
      <c r="AX29" s="157">
        <f t="shared" si="10"/>
        <v>2215125</v>
      </c>
      <c r="AY29" s="157">
        <f t="shared" si="11"/>
        <v>2221312.5</v>
      </c>
      <c r="AZ29" s="157">
        <f t="shared" si="11"/>
        <v>2221312.5</v>
      </c>
      <c r="BA29" s="266">
        <v>2221312.5</v>
      </c>
      <c r="BC29" s="157">
        <f t="shared" si="1"/>
        <v>286713.19444444444</v>
      </c>
      <c r="BD29" s="157">
        <f t="shared" si="2"/>
        <v>297393.05555555556</v>
      </c>
      <c r="BE29" s="157">
        <f t="shared" si="3"/>
        <v>285070.1388888889</v>
      </c>
      <c r="BF29" s="157">
        <f t="shared" si="4"/>
        <v>289999.30555555556</v>
      </c>
      <c r="BG29" s="157">
        <f t="shared" si="12"/>
        <v>294928.4722222222</v>
      </c>
      <c r="BH29" s="157">
        <f t="shared" si="13"/>
        <v>294106.94444444444</v>
      </c>
      <c r="BI29" s="157">
        <f t="shared" si="14"/>
        <v>294928.4722222222</v>
      </c>
      <c r="BJ29" s="157">
        <f t="shared" si="14"/>
        <v>294928.4722222222</v>
      </c>
      <c r="BK29" s="266">
        <v>294928.4722222222</v>
      </c>
      <c r="BM29">
        <f t="shared" si="5"/>
        <v>2560</v>
      </c>
    </row>
    <row r="30" spans="1:65" ht="17.25" customHeight="1">
      <c r="A30" s="30" t="s">
        <v>46</v>
      </c>
      <c r="B30" s="152" t="s">
        <v>18</v>
      </c>
      <c r="C30" s="160">
        <v>2630000</v>
      </c>
      <c r="D30" s="157">
        <v>342000</v>
      </c>
      <c r="E30" s="164">
        <v>26300</v>
      </c>
      <c r="F30" s="157">
        <v>263000</v>
      </c>
      <c r="G30" s="157">
        <v>6400</v>
      </c>
      <c r="H30" s="164">
        <v>2800</v>
      </c>
      <c r="I30" s="157">
        <v>2893000</v>
      </c>
      <c r="J30" s="157">
        <v>406000</v>
      </c>
      <c r="K30" s="167">
        <v>29100</v>
      </c>
      <c r="L30" s="46"/>
      <c r="M30" s="89" t="s">
        <v>18</v>
      </c>
      <c r="N30" s="88">
        <f>AVERAGE(N16,N20,N34)</f>
        <v>41.306666666666665</v>
      </c>
      <c r="O30" s="88">
        <f>AVERAGE(O16,O20,O34)</f>
        <v>24.073333333333334</v>
      </c>
      <c r="P30" s="92">
        <f>AVERAGE(P16,P20,P34)</f>
        <v>29.996666666666666</v>
      </c>
      <c r="Q30" s="45"/>
      <c r="R30" s="89" t="s">
        <v>18</v>
      </c>
      <c r="S30" s="88">
        <f>AVERAGE(S16,S20,S34)</f>
        <v>3.5</v>
      </c>
      <c r="T30" s="92">
        <f>AVERAGE(T16,T20,T34)</f>
        <v>1.4366666666666668</v>
      </c>
      <c r="U30" s="55"/>
      <c r="V30" s="113" t="s">
        <v>46</v>
      </c>
      <c r="W30" s="114" t="s">
        <v>18</v>
      </c>
      <c r="X30" s="174">
        <v>45000</v>
      </c>
      <c r="Y30" s="123">
        <v>43600</v>
      </c>
      <c r="Z30" s="174">
        <v>45600</v>
      </c>
      <c r="AA30" s="174">
        <v>52900</v>
      </c>
      <c r="AB30" s="174">
        <v>58100</v>
      </c>
      <c r="AC30" s="174">
        <v>61100</v>
      </c>
      <c r="AD30" s="174">
        <v>65300</v>
      </c>
      <c r="AE30" s="174">
        <v>56500</v>
      </c>
      <c r="AF30" s="174">
        <v>65000</v>
      </c>
      <c r="AG30" s="173">
        <v>71300</v>
      </c>
      <c r="AH30" s="173">
        <v>77500</v>
      </c>
      <c r="AI30" s="173">
        <v>75900</v>
      </c>
      <c r="AJ30" s="263">
        <v>75900</v>
      </c>
      <c r="AK30" s="263">
        <v>75900</v>
      </c>
      <c r="AL30" s="115"/>
      <c r="AM30" s="115"/>
      <c r="AN30" s="115"/>
      <c r="AO30" s="115"/>
      <c r="AP30" s="116"/>
      <c r="AR30" s="79" t="s">
        <v>46</v>
      </c>
      <c r="AS30" s="157">
        <f t="shared" si="6"/>
        <v>3928051.111111111</v>
      </c>
      <c r="AT30" s="157">
        <f t="shared" si="7"/>
        <v>4198064.444444444</v>
      </c>
      <c r="AU30" s="157">
        <f t="shared" si="8"/>
        <v>3632322.222222222</v>
      </c>
      <c r="AV30" s="157">
        <f t="shared" si="8"/>
        <v>4178777.7777777775</v>
      </c>
      <c r="AW30" s="157">
        <f t="shared" si="9"/>
        <v>4583797.777777778</v>
      </c>
      <c r="AX30" s="157">
        <f t="shared" si="10"/>
        <v>4982388.888888889</v>
      </c>
      <c r="AY30" s="157">
        <f t="shared" si="11"/>
        <v>4879526.666666667</v>
      </c>
      <c r="AZ30" s="157">
        <f t="shared" si="11"/>
        <v>4879526.666666667</v>
      </c>
      <c r="BA30" s="266">
        <v>4879526.666666667</v>
      </c>
      <c r="BC30" s="157">
        <f t="shared" si="1"/>
        <v>551257.7777777778</v>
      </c>
      <c r="BD30" s="157">
        <f t="shared" si="2"/>
        <v>589151.1111111111</v>
      </c>
      <c r="BE30" s="157">
        <f t="shared" si="3"/>
        <v>509755.55555555556</v>
      </c>
      <c r="BF30" s="157">
        <f t="shared" si="4"/>
        <v>586444.4444444444</v>
      </c>
      <c r="BG30" s="157">
        <f t="shared" si="12"/>
        <v>643284.4444444445</v>
      </c>
      <c r="BH30" s="157">
        <f t="shared" si="13"/>
        <v>699222.2222222222</v>
      </c>
      <c r="BI30" s="157">
        <f t="shared" si="14"/>
        <v>684786.6666666667</v>
      </c>
      <c r="BJ30" s="157">
        <f t="shared" si="14"/>
        <v>684786.6666666667</v>
      </c>
      <c r="BK30" s="266">
        <v>684786.6666666667</v>
      </c>
      <c r="BM30">
        <f t="shared" si="5"/>
        <v>640</v>
      </c>
    </row>
    <row r="31" spans="1:65" ht="17.25" customHeight="1">
      <c r="A31" s="30" t="s">
        <v>48</v>
      </c>
      <c r="B31" s="152" t="s">
        <v>20</v>
      </c>
      <c r="C31" s="160">
        <v>310000</v>
      </c>
      <c r="D31" s="157">
        <v>41000</v>
      </c>
      <c r="E31" s="164">
        <v>3100</v>
      </c>
      <c r="F31" s="157">
        <v>31000</v>
      </c>
      <c r="G31" s="157">
        <v>5500</v>
      </c>
      <c r="H31" s="164">
        <v>200</v>
      </c>
      <c r="I31" s="157">
        <v>341000</v>
      </c>
      <c r="J31" s="157">
        <v>46500</v>
      </c>
      <c r="K31" s="167">
        <v>3300</v>
      </c>
      <c r="L31" s="46"/>
      <c r="M31" s="89" t="s">
        <v>20</v>
      </c>
      <c r="N31" s="86">
        <v>17.72</v>
      </c>
      <c r="O31" s="86">
        <v>10.33</v>
      </c>
      <c r="P31" s="90">
        <v>12.87</v>
      </c>
      <c r="Q31" s="45"/>
      <c r="R31" s="89" t="s">
        <v>20</v>
      </c>
      <c r="S31" s="86">
        <v>1.92</v>
      </c>
      <c r="T31" s="90">
        <v>0.78</v>
      </c>
      <c r="U31" s="55"/>
      <c r="V31" s="84" t="s">
        <v>48</v>
      </c>
      <c r="W31" s="83" t="s">
        <v>20</v>
      </c>
      <c r="X31" s="172">
        <v>5500</v>
      </c>
      <c r="Y31" s="124">
        <v>5000</v>
      </c>
      <c r="Z31" s="172">
        <v>5300</v>
      </c>
      <c r="AA31" s="172">
        <v>6400</v>
      </c>
      <c r="AB31" s="172">
        <v>7100</v>
      </c>
      <c r="AC31" s="172">
        <v>8200</v>
      </c>
      <c r="AD31" s="172">
        <v>9500</v>
      </c>
      <c r="AE31" s="172">
        <v>8100</v>
      </c>
      <c r="AF31" s="172">
        <v>9200</v>
      </c>
      <c r="AG31" s="172">
        <v>9600</v>
      </c>
      <c r="AH31" s="172">
        <v>9900</v>
      </c>
      <c r="AI31" s="172">
        <v>10100</v>
      </c>
      <c r="AJ31" s="263">
        <v>10100</v>
      </c>
      <c r="AK31" s="263">
        <v>10100</v>
      </c>
      <c r="AL31" s="124"/>
      <c r="AM31" s="124"/>
      <c r="AN31" s="124"/>
      <c r="AO31" s="124"/>
      <c r="AP31" s="150"/>
      <c r="AR31" s="80" t="s">
        <v>48</v>
      </c>
      <c r="AS31" s="157">
        <f t="shared" si="6"/>
        <v>508400</v>
      </c>
      <c r="AT31" s="157">
        <f t="shared" si="7"/>
        <v>589000</v>
      </c>
      <c r="AU31" s="157">
        <f t="shared" si="8"/>
        <v>502200</v>
      </c>
      <c r="AV31" s="157">
        <f t="shared" si="8"/>
        <v>570400</v>
      </c>
      <c r="AW31" s="157">
        <f t="shared" si="9"/>
        <v>595200</v>
      </c>
      <c r="AX31" s="157">
        <f t="shared" si="10"/>
        <v>613800</v>
      </c>
      <c r="AY31" s="157">
        <f t="shared" si="11"/>
        <v>626200</v>
      </c>
      <c r="AZ31" s="157">
        <f t="shared" si="11"/>
        <v>626200</v>
      </c>
      <c r="BA31" s="266">
        <v>626200</v>
      </c>
      <c r="BC31" s="157">
        <f t="shared" si="1"/>
        <v>69327.27272727274</v>
      </c>
      <c r="BD31" s="157">
        <f t="shared" si="2"/>
        <v>80318.18181818182</v>
      </c>
      <c r="BE31" s="157">
        <f t="shared" si="3"/>
        <v>68481.81818181818</v>
      </c>
      <c r="BF31" s="157">
        <f t="shared" si="4"/>
        <v>77781.81818181818</v>
      </c>
      <c r="BG31" s="157">
        <f t="shared" si="12"/>
        <v>81163.63636363635</v>
      </c>
      <c r="BH31" s="157">
        <f t="shared" si="13"/>
        <v>83700</v>
      </c>
      <c r="BI31" s="157">
        <f t="shared" si="14"/>
        <v>85390.90909090909</v>
      </c>
      <c r="BJ31" s="157">
        <f t="shared" si="14"/>
        <v>85390.90909090909</v>
      </c>
      <c r="BK31" s="266">
        <v>85390.90909090909</v>
      </c>
      <c r="BM31">
        <f t="shared" si="5"/>
        <v>550</v>
      </c>
    </row>
    <row r="32" spans="1:65" ht="17.25" customHeight="1">
      <c r="A32" s="30" t="s">
        <v>49</v>
      </c>
      <c r="B32" s="152" t="s">
        <v>21</v>
      </c>
      <c r="C32" s="160">
        <v>730000</v>
      </c>
      <c r="D32" s="157">
        <v>95000</v>
      </c>
      <c r="E32" s="164">
        <v>7300</v>
      </c>
      <c r="F32" s="157">
        <v>73000</v>
      </c>
      <c r="G32" s="157">
        <v>12400</v>
      </c>
      <c r="H32" s="164">
        <v>100</v>
      </c>
      <c r="I32" s="157">
        <v>803000</v>
      </c>
      <c r="J32" s="157">
        <v>107400</v>
      </c>
      <c r="K32" s="167">
        <v>7400</v>
      </c>
      <c r="L32" s="46"/>
      <c r="M32" s="89" t="s">
        <v>21</v>
      </c>
      <c r="N32" s="86">
        <v>26.63</v>
      </c>
      <c r="O32" s="86">
        <v>15.52</v>
      </c>
      <c r="P32" s="90">
        <v>19.34</v>
      </c>
      <c r="Q32" s="45"/>
      <c r="R32" s="89" t="s">
        <v>21</v>
      </c>
      <c r="S32" s="86">
        <v>2.58</v>
      </c>
      <c r="T32" s="90">
        <v>1.06</v>
      </c>
      <c r="U32" s="55"/>
      <c r="V32" s="113" t="s">
        <v>49</v>
      </c>
      <c r="W32" s="114" t="s">
        <v>21</v>
      </c>
      <c r="X32" s="174">
        <v>13600</v>
      </c>
      <c r="Y32" s="123">
        <v>13700</v>
      </c>
      <c r="Z32" s="174">
        <v>14200</v>
      </c>
      <c r="AA32" s="174">
        <v>14600</v>
      </c>
      <c r="AB32" s="174">
        <v>15200</v>
      </c>
      <c r="AC32" s="174">
        <v>16000</v>
      </c>
      <c r="AD32" s="174">
        <v>16200</v>
      </c>
      <c r="AE32" s="174">
        <v>15900</v>
      </c>
      <c r="AF32" s="174">
        <v>16300</v>
      </c>
      <c r="AG32" s="174">
        <v>16100</v>
      </c>
      <c r="AH32" s="174">
        <v>15600</v>
      </c>
      <c r="AI32" s="174">
        <v>15800</v>
      </c>
      <c r="AJ32" s="263">
        <v>15800</v>
      </c>
      <c r="AK32" s="263">
        <v>15800</v>
      </c>
      <c r="AL32" s="115"/>
      <c r="AM32" s="115"/>
      <c r="AN32" s="115"/>
      <c r="AO32" s="115"/>
      <c r="AP32" s="116"/>
      <c r="AR32" s="79" t="s">
        <v>49</v>
      </c>
      <c r="AS32" s="157">
        <f t="shared" si="6"/>
        <v>944705.8823529412</v>
      </c>
      <c r="AT32" s="157">
        <f t="shared" si="7"/>
        <v>956514.7058823529</v>
      </c>
      <c r="AU32" s="157">
        <f t="shared" si="8"/>
        <v>938801.4705882353</v>
      </c>
      <c r="AV32" s="157">
        <f t="shared" si="8"/>
        <v>962419.1176470588</v>
      </c>
      <c r="AW32" s="157">
        <f t="shared" si="9"/>
        <v>950610.2941176471</v>
      </c>
      <c r="AX32" s="157">
        <f t="shared" si="10"/>
        <v>921088.2352941176</v>
      </c>
      <c r="AY32" s="157">
        <f t="shared" si="11"/>
        <v>932897.0588235295</v>
      </c>
      <c r="AZ32" s="157">
        <f t="shared" si="11"/>
        <v>932897.0588235295</v>
      </c>
      <c r="BA32" s="266">
        <v>932897.0588235295</v>
      </c>
      <c r="BC32" s="157">
        <f t="shared" si="1"/>
        <v>126352.94117647059</v>
      </c>
      <c r="BD32" s="157">
        <f t="shared" si="2"/>
        <v>127932.35294117648</v>
      </c>
      <c r="BE32" s="157">
        <f t="shared" si="3"/>
        <v>125563.23529411765</v>
      </c>
      <c r="BF32" s="157">
        <f t="shared" si="4"/>
        <v>128722.05882352941</v>
      </c>
      <c r="BG32" s="157">
        <f t="shared" si="12"/>
        <v>127142.64705882352</v>
      </c>
      <c r="BH32" s="157">
        <f t="shared" si="13"/>
        <v>123194.11764705881</v>
      </c>
      <c r="BI32" s="157">
        <f t="shared" si="14"/>
        <v>124773.52941176471</v>
      </c>
      <c r="BJ32" s="157">
        <f t="shared" si="14"/>
        <v>124773.52941176471</v>
      </c>
      <c r="BK32" s="266">
        <v>124773.52941176471</v>
      </c>
      <c r="BM32">
        <f t="shared" si="5"/>
        <v>1240</v>
      </c>
    </row>
    <row r="33" spans="1:65" ht="17.25" customHeight="1">
      <c r="A33" s="30" t="s">
        <v>50</v>
      </c>
      <c r="B33" s="152" t="s">
        <v>22</v>
      </c>
      <c r="C33" s="160">
        <f>(C23+C36)/2</f>
        <v>340000</v>
      </c>
      <c r="D33" s="157">
        <f aca="true" t="shared" si="19" ref="D33:K33">(D23+D36)/2</f>
        <v>44000</v>
      </c>
      <c r="E33" s="164">
        <f t="shared" si="19"/>
        <v>3400</v>
      </c>
      <c r="F33" s="157">
        <f t="shared" si="19"/>
        <v>34000</v>
      </c>
      <c r="G33" s="157">
        <f t="shared" si="19"/>
        <v>6550</v>
      </c>
      <c r="H33" s="164">
        <f t="shared" si="19"/>
        <v>250</v>
      </c>
      <c r="I33" s="157">
        <f t="shared" si="19"/>
        <v>374000</v>
      </c>
      <c r="J33" s="157">
        <f t="shared" si="19"/>
        <v>50550</v>
      </c>
      <c r="K33" s="167">
        <f t="shared" si="19"/>
        <v>3650</v>
      </c>
      <c r="L33" s="46"/>
      <c r="M33" s="89" t="s">
        <v>22</v>
      </c>
      <c r="N33" s="87">
        <f>AVERAGE(N23,N36)</f>
        <v>17.82</v>
      </c>
      <c r="O33" s="87">
        <f>AVERAGE(O23,O36)</f>
        <v>10.385</v>
      </c>
      <c r="P33" s="91">
        <f>AVERAGE(P23,P36)</f>
        <v>12.94</v>
      </c>
      <c r="Q33" s="45"/>
      <c r="R33" s="89" t="s">
        <v>22</v>
      </c>
      <c r="S33" s="87">
        <f>AVERAGE(S23,S36)</f>
        <v>1.925</v>
      </c>
      <c r="T33" s="91">
        <f>AVERAGE(T23,T36)</f>
        <v>0.7949999999999999</v>
      </c>
      <c r="U33" s="55"/>
      <c r="V33" s="84" t="s">
        <v>50</v>
      </c>
      <c r="W33" s="83" t="s">
        <v>22</v>
      </c>
      <c r="X33" s="172">
        <v>2200</v>
      </c>
      <c r="Y33" s="124">
        <v>2400</v>
      </c>
      <c r="Z33" s="172">
        <v>2800</v>
      </c>
      <c r="AA33" s="172">
        <v>3700</v>
      </c>
      <c r="AB33" s="172">
        <v>4600</v>
      </c>
      <c r="AC33" s="172">
        <v>6000</v>
      </c>
      <c r="AD33" s="172">
        <v>6800</v>
      </c>
      <c r="AE33" s="172">
        <v>5800</v>
      </c>
      <c r="AF33" s="172">
        <v>6100</v>
      </c>
      <c r="AG33" s="172">
        <v>6500</v>
      </c>
      <c r="AH33" s="172">
        <v>6500</v>
      </c>
      <c r="AI33" s="178">
        <v>6550</v>
      </c>
      <c r="AJ33" s="264">
        <v>6550</v>
      </c>
      <c r="AK33" s="264">
        <v>6550</v>
      </c>
      <c r="AL33" s="124"/>
      <c r="AM33" s="124"/>
      <c r="AN33" s="124"/>
      <c r="AO33" s="124"/>
      <c r="AP33" s="150"/>
      <c r="AR33" s="80" t="s">
        <v>50</v>
      </c>
      <c r="AS33" s="157">
        <f t="shared" si="6"/>
        <v>1019999.9999999999</v>
      </c>
      <c r="AT33" s="157">
        <f t="shared" si="7"/>
        <v>1156000</v>
      </c>
      <c r="AU33" s="157">
        <f t="shared" si="8"/>
        <v>986000</v>
      </c>
      <c r="AV33" s="157">
        <f t="shared" si="8"/>
        <v>1037000.0000000001</v>
      </c>
      <c r="AW33" s="157">
        <f t="shared" si="9"/>
        <v>1105000</v>
      </c>
      <c r="AX33" s="157">
        <f t="shared" si="10"/>
        <v>1105000</v>
      </c>
      <c r="AY33" s="157">
        <f t="shared" si="11"/>
        <v>1113500</v>
      </c>
      <c r="AZ33" s="157">
        <f t="shared" si="11"/>
        <v>1113500</v>
      </c>
      <c r="BA33" s="266">
        <v>1113500</v>
      </c>
      <c r="BC33" s="157">
        <f t="shared" si="1"/>
        <v>137863.63636363635</v>
      </c>
      <c r="BD33" s="157">
        <f t="shared" si="2"/>
        <v>156245.45454545453</v>
      </c>
      <c r="BE33" s="157">
        <f t="shared" si="3"/>
        <v>133268.18181818182</v>
      </c>
      <c r="BF33" s="157">
        <f t="shared" si="4"/>
        <v>140161.36363636365</v>
      </c>
      <c r="BG33" s="157">
        <f t="shared" si="12"/>
        <v>149352.27272727274</v>
      </c>
      <c r="BH33" s="157">
        <f t="shared" si="13"/>
        <v>149352.27272727274</v>
      </c>
      <c r="BI33" s="157">
        <f t="shared" si="14"/>
        <v>150501.13636363635</v>
      </c>
      <c r="BJ33" s="157">
        <f t="shared" si="14"/>
        <v>150501.13636363635</v>
      </c>
      <c r="BK33" s="266">
        <v>150501.13636363635</v>
      </c>
      <c r="BM33">
        <f t="shared" si="5"/>
        <v>655</v>
      </c>
    </row>
    <row r="34" spans="1:65" ht="17.25" customHeight="1">
      <c r="A34" s="30" t="s">
        <v>54</v>
      </c>
      <c r="B34" s="152" t="s">
        <v>26</v>
      </c>
      <c r="C34" s="160">
        <v>1700000</v>
      </c>
      <c r="D34" s="157">
        <v>220000</v>
      </c>
      <c r="E34" s="164">
        <v>17000</v>
      </c>
      <c r="F34" s="157">
        <v>170000</v>
      </c>
      <c r="G34" s="157">
        <v>53300</v>
      </c>
      <c r="H34" s="164">
        <v>2700</v>
      </c>
      <c r="I34" s="157">
        <v>1870000</v>
      </c>
      <c r="J34" s="157">
        <v>273300</v>
      </c>
      <c r="K34" s="167">
        <v>19700</v>
      </c>
      <c r="L34" s="46"/>
      <c r="M34" s="89" t="s">
        <v>26</v>
      </c>
      <c r="N34" s="86">
        <v>41.72</v>
      </c>
      <c r="O34" s="86">
        <v>24.32</v>
      </c>
      <c r="P34" s="90">
        <v>30.3</v>
      </c>
      <c r="Q34" s="45"/>
      <c r="R34" s="89" t="s">
        <v>26</v>
      </c>
      <c r="S34" s="86">
        <v>3.53</v>
      </c>
      <c r="T34" s="90">
        <v>1.45</v>
      </c>
      <c r="U34" s="55"/>
      <c r="V34" s="113" t="s">
        <v>54</v>
      </c>
      <c r="W34" s="114" t="s">
        <v>26</v>
      </c>
      <c r="X34" s="174">
        <v>29900</v>
      </c>
      <c r="Y34" s="123">
        <v>31100</v>
      </c>
      <c r="Z34" s="174">
        <v>32400</v>
      </c>
      <c r="AA34" s="174">
        <v>33000</v>
      </c>
      <c r="AB34" s="174">
        <v>35000</v>
      </c>
      <c r="AC34" s="174">
        <v>36900</v>
      </c>
      <c r="AD34" s="174">
        <v>36100</v>
      </c>
      <c r="AE34" s="174">
        <v>31500</v>
      </c>
      <c r="AF34" s="174">
        <v>37300</v>
      </c>
      <c r="AG34" s="174">
        <v>40800</v>
      </c>
      <c r="AH34" s="174">
        <v>42800</v>
      </c>
      <c r="AI34" s="174">
        <v>43800</v>
      </c>
      <c r="AJ34" s="263">
        <v>43800</v>
      </c>
      <c r="AK34" s="263">
        <v>43800</v>
      </c>
      <c r="AL34" s="115"/>
      <c r="AM34" s="115"/>
      <c r="AN34" s="115"/>
      <c r="AO34" s="115"/>
      <c r="AP34" s="116"/>
      <c r="AR34" s="79" t="s">
        <v>54</v>
      </c>
      <c r="AS34" s="157">
        <f t="shared" si="6"/>
        <v>2307792.6421404686</v>
      </c>
      <c r="AT34" s="157">
        <f t="shared" si="7"/>
        <v>2257759.1973244147</v>
      </c>
      <c r="AU34" s="157">
        <f t="shared" si="8"/>
        <v>1970066.889632107</v>
      </c>
      <c r="AV34" s="157">
        <f t="shared" si="8"/>
        <v>2332809.364548495</v>
      </c>
      <c r="AW34" s="157">
        <f t="shared" si="9"/>
        <v>2551705.685618729</v>
      </c>
      <c r="AX34" s="157">
        <f t="shared" si="10"/>
        <v>2676789.2976588625</v>
      </c>
      <c r="AY34" s="157">
        <f t="shared" si="11"/>
        <v>2739331.1036789296</v>
      </c>
      <c r="AZ34" s="157">
        <f t="shared" si="11"/>
        <v>2739331.1036789296</v>
      </c>
      <c r="BA34" s="266">
        <v>2739331.1036789296</v>
      </c>
      <c r="BC34" s="157">
        <f t="shared" si="1"/>
        <v>337283.27759197325</v>
      </c>
      <c r="BD34" s="157">
        <f t="shared" si="2"/>
        <v>329970.9030100335</v>
      </c>
      <c r="BE34" s="157">
        <f t="shared" si="3"/>
        <v>287924.7491638796</v>
      </c>
      <c r="BF34" s="157">
        <f t="shared" si="4"/>
        <v>340939.46488294314</v>
      </c>
      <c r="BG34" s="157">
        <f t="shared" si="12"/>
        <v>372931.10367892974</v>
      </c>
      <c r="BH34" s="157">
        <f t="shared" si="13"/>
        <v>391212.0401337792</v>
      </c>
      <c r="BI34" s="157">
        <f t="shared" si="14"/>
        <v>400352.508361204</v>
      </c>
      <c r="BJ34" s="157">
        <f t="shared" si="14"/>
        <v>400352.508361204</v>
      </c>
      <c r="BK34" s="266">
        <v>400352.508361204</v>
      </c>
      <c r="BM34">
        <f t="shared" si="5"/>
        <v>5330</v>
      </c>
    </row>
    <row r="35" spans="1:65" ht="17.25" customHeight="1">
      <c r="A35" s="30" t="s">
        <v>52</v>
      </c>
      <c r="B35" s="152" t="s">
        <v>24</v>
      </c>
      <c r="C35" s="160">
        <v>690000</v>
      </c>
      <c r="D35" s="157">
        <v>90000</v>
      </c>
      <c r="E35" s="164">
        <v>6900</v>
      </c>
      <c r="F35" s="157">
        <v>69000</v>
      </c>
      <c r="G35" s="157">
        <v>9000</v>
      </c>
      <c r="H35" s="164">
        <v>400</v>
      </c>
      <c r="I35" s="157">
        <v>759000</v>
      </c>
      <c r="J35" s="157">
        <v>99000</v>
      </c>
      <c r="K35" s="167">
        <v>7300</v>
      </c>
      <c r="L35" s="46"/>
      <c r="M35" s="89" t="s">
        <v>24</v>
      </c>
      <c r="N35" s="86">
        <v>25.88</v>
      </c>
      <c r="O35" s="86">
        <v>15.08</v>
      </c>
      <c r="P35" s="90">
        <v>18.8</v>
      </c>
      <c r="Q35" s="45"/>
      <c r="R35" s="89" t="s">
        <v>24</v>
      </c>
      <c r="S35" s="86">
        <v>2.51</v>
      </c>
      <c r="T35" s="90">
        <v>1.03</v>
      </c>
      <c r="U35" s="55"/>
      <c r="V35" s="84" t="s">
        <v>52</v>
      </c>
      <c r="W35" s="83" t="s">
        <v>24</v>
      </c>
      <c r="X35" s="172">
        <v>12300</v>
      </c>
      <c r="Y35" s="124">
        <v>12900</v>
      </c>
      <c r="Z35" s="172">
        <v>13600</v>
      </c>
      <c r="AA35" s="172">
        <v>14400</v>
      </c>
      <c r="AB35" s="172">
        <v>15500</v>
      </c>
      <c r="AC35" s="172">
        <v>17100</v>
      </c>
      <c r="AD35" s="172">
        <v>18400</v>
      </c>
      <c r="AE35" s="172">
        <v>17300</v>
      </c>
      <c r="AF35" s="172">
        <v>17300</v>
      </c>
      <c r="AG35" s="172">
        <v>17600</v>
      </c>
      <c r="AH35" s="172">
        <v>17200</v>
      </c>
      <c r="AI35" s="172">
        <v>17100</v>
      </c>
      <c r="AJ35" s="263">
        <v>17100</v>
      </c>
      <c r="AK35" s="263">
        <v>17100</v>
      </c>
      <c r="AL35" s="124"/>
      <c r="AM35" s="124"/>
      <c r="AN35" s="124"/>
      <c r="AO35" s="124"/>
      <c r="AP35" s="150"/>
      <c r="AR35" s="80" t="s">
        <v>52</v>
      </c>
      <c r="AS35" s="157">
        <f t="shared" si="6"/>
        <v>1055195.1219512194</v>
      </c>
      <c r="AT35" s="157">
        <f t="shared" si="7"/>
        <v>1135414.6341463414</v>
      </c>
      <c r="AU35" s="157">
        <f t="shared" si="8"/>
        <v>1067536.5853658537</v>
      </c>
      <c r="AV35" s="157">
        <f t="shared" si="8"/>
        <v>1067536.5853658537</v>
      </c>
      <c r="AW35" s="157">
        <f t="shared" si="9"/>
        <v>1086048.780487805</v>
      </c>
      <c r="AX35" s="157">
        <f t="shared" si="10"/>
        <v>1061365.8536585367</v>
      </c>
      <c r="AY35" s="157">
        <f t="shared" si="11"/>
        <v>1055195.1219512194</v>
      </c>
      <c r="AZ35" s="157">
        <f t="shared" si="11"/>
        <v>1055195.1219512194</v>
      </c>
      <c r="BA35" s="266">
        <v>1055195.1219512194</v>
      </c>
      <c r="BC35" s="157">
        <f t="shared" si="1"/>
        <v>137634.1463414634</v>
      </c>
      <c r="BD35" s="157">
        <f t="shared" si="2"/>
        <v>148097.56097560975</v>
      </c>
      <c r="BE35" s="157">
        <f t="shared" si="3"/>
        <v>139243.9024390244</v>
      </c>
      <c r="BF35" s="157">
        <f t="shared" si="4"/>
        <v>139243.9024390244</v>
      </c>
      <c r="BG35" s="157">
        <f t="shared" si="12"/>
        <v>141658.53658536586</v>
      </c>
      <c r="BH35" s="157">
        <f t="shared" si="13"/>
        <v>138439.0243902439</v>
      </c>
      <c r="BI35" s="157">
        <f t="shared" si="14"/>
        <v>137634.1463414634</v>
      </c>
      <c r="BJ35" s="157">
        <f t="shared" si="14"/>
        <v>137634.1463414634</v>
      </c>
      <c r="BK35" s="266">
        <v>137634.1463414634</v>
      </c>
      <c r="BM35">
        <f t="shared" si="5"/>
        <v>900</v>
      </c>
    </row>
    <row r="36" spans="1:65" ht="17.25" customHeight="1">
      <c r="A36" s="78" t="s">
        <v>51</v>
      </c>
      <c r="B36" s="152" t="s">
        <v>241</v>
      </c>
      <c r="C36" s="160">
        <v>280000</v>
      </c>
      <c r="D36" s="157">
        <v>36000</v>
      </c>
      <c r="E36" s="164">
        <v>2800</v>
      </c>
      <c r="F36" s="157">
        <v>28000</v>
      </c>
      <c r="G36" s="157">
        <v>6100</v>
      </c>
      <c r="H36" s="164">
        <v>200</v>
      </c>
      <c r="I36" s="157">
        <v>308000</v>
      </c>
      <c r="J36" s="157">
        <v>42100</v>
      </c>
      <c r="K36" s="167">
        <v>3000</v>
      </c>
      <c r="L36" s="46"/>
      <c r="M36" s="89" t="s">
        <v>241</v>
      </c>
      <c r="N36" s="86">
        <v>17.02</v>
      </c>
      <c r="O36" s="86">
        <v>9.92</v>
      </c>
      <c r="P36" s="90">
        <v>12.36</v>
      </c>
      <c r="Q36" s="45"/>
      <c r="R36" s="89" t="s">
        <v>241</v>
      </c>
      <c r="S36" s="86">
        <v>1.86</v>
      </c>
      <c r="T36" s="90">
        <v>0.77</v>
      </c>
      <c r="V36" s="113" t="s">
        <v>51</v>
      </c>
      <c r="W36" s="114" t="s">
        <v>241</v>
      </c>
      <c r="X36" s="174">
        <v>4800</v>
      </c>
      <c r="Y36" s="123">
        <v>5500</v>
      </c>
      <c r="Z36" s="174">
        <v>6300</v>
      </c>
      <c r="AA36" s="174">
        <v>7100</v>
      </c>
      <c r="AB36" s="174">
        <v>8300</v>
      </c>
      <c r="AC36" s="174">
        <v>10200</v>
      </c>
      <c r="AD36" s="174">
        <v>11900</v>
      </c>
      <c r="AE36" s="174">
        <v>11600</v>
      </c>
      <c r="AF36" s="174">
        <v>12100</v>
      </c>
      <c r="AG36" s="174">
        <v>12800</v>
      </c>
      <c r="AH36" s="174">
        <v>13200</v>
      </c>
      <c r="AI36" s="174">
        <v>13300</v>
      </c>
      <c r="AJ36" s="263">
        <v>13300</v>
      </c>
      <c r="AK36" s="263">
        <v>13300</v>
      </c>
      <c r="AL36" s="115"/>
      <c r="AM36" s="115"/>
      <c r="AN36" s="115"/>
      <c r="AO36" s="115"/>
      <c r="AP36" s="116"/>
      <c r="AR36" s="79" t="s">
        <v>51</v>
      </c>
      <c r="AS36" s="157">
        <f t="shared" si="6"/>
        <v>654500</v>
      </c>
      <c r="AT36" s="157">
        <f t="shared" si="7"/>
        <v>763583.3333333333</v>
      </c>
      <c r="AU36" s="157">
        <f t="shared" si="8"/>
        <v>744333.3333333333</v>
      </c>
      <c r="AV36" s="157">
        <f t="shared" si="8"/>
        <v>776416.6666666667</v>
      </c>
      <c r="AW36" s="157">
        <f t="shared" si="9"/>
        <v>821333.3333333333</v>
      </c>
      <c r="AX36" s="157">
        <f t="shared" si="10"/>
        <v>847000</v>
      </c>
      <c r="AY36" s="157">
        <f t="shared" si="11"/>
        <v>853416.6666666667</v>
      </c>
      <c r="AZ36" s="157">
        <f t="shared" si="11"/>
        <v>853416.6666666667</v>
      </c>
      <c r="BA36" s="266">
        <v>853416.6666666667</v>
      </c>
      <c r="BC36" s="157">
        <f t="shared" si="1"/>
        <v>89462.5</v>
      </c>
      <c r="BD36" s="157">
        <f t="shared" si="2"/>
        <v>104372.91666666666</v>
      </c>
      <c r="BE36" s="157">
        <f t="shared" si="3"/>
        <v>101741.66666666666</v>
      </c>
      <c r="BF36" s="157">
        <f t="shared" si="4"/>
        <v>106127.08333333334</v>
      </c>
      <c r="BG36" s="157">
        <f t="shared" si="12"/>
        <v>112266.66666666666</v>
      </c>
      <c r="BH36" s="157">
        <f t="shared" si="13"/>
        <v>115775</v>
      </c>
      <c r="BI36" s="157">
        <f t="shared" si="14"/>
        <v>116652.08333333334</v>
      </c>
      <c r="BJ36" s="157">
        <f t="shared" si="14"/>
        <v>116652.08333333334</v>
      </c>
      <c r="BK36" s="266">
        <v>116652.08333333334</v>
      </c>
      <c r="BM36">
        <f t="shared" si="5"/>
        <v>610</v>
      </c>
    </row>
    <row r="37" spans="1:65" ht="17.25" customHeight="1">
      <c r="A37" s="78" t="s">
        <v>55</v>
      </c>
      <c r="B37" s="152" t="s">
        <v>27</v>
      </c>
      <c r="C37" s="160">
        <v>2340000</v>
      </c>
      <c r="D37" s="157">
        <v>305000</v>
      </c>
      <c r="E37" s="164">
        <v>23400</v>
      </c>
      <c r="F37" s="157">
        <v>234000</v>
      </c>
      <c r="G37" s="157">
        <v>48800</v>
      </c>
      <c r="H37" s="164">
        <v>3700</v>
      </c>
      <c r="I37" s="157">
        <v>2574000</v>
      </c>
      <c r="J37" s="157">
        <v>353800</v>
      </c>
      <c r="K37" s="167">
        <v>27100</v>
      </c>
      <c r="L37" s="46"/>
      <c r="M37" s="89" t="s">
        <v>27</v>
      </c>
      <c r="N37" s="87">
        <f>AVERAGE(N10,N21,N25,N15)</f>
        <v>37.7275</v>
      </c>
      <c r="O37" s="87">
        <f>AVERAGE(O10,O21,O25,O15)</f>
        <v>21.985</v>
      </c>
      <c r="P37" s="91">
        <f>AVERAGE(P10,P21,P25,P15)</f>
        <v>27.397499999999997</v>
      </c>
      <c r="Q37" s="45"/>
      <c r="R37" s="89" t="s">
        <v>27</v>
      </c>
      <c r="S37" s="87">
        <f>AVERAGE(S10,S21,S25,S15)</f>
        <v>3.2925</v>
      </c>
      <c r="T37" s="91">
        <f>AVERAGE(T10,T21,T25,T15)</f>
        <v>1.3525</v>
      </c>
      <c r="V37" s="84" t="s">
        <v>55</v>
      </c>
      <c r="W37" s="83" t="s">
        <v>27</v>
      </c>
      <c r="X37" s="172">
        <v>41500</v>
      </c>
      <c r="Y37" s="124">
        <v>40000</v>
      </c>
      <c r="Z37" s="172">
        <v>40400</v>
      </c>
      <c r="AA37" s="172">
        <v>41300</v>
      </c>
      <c r="AB37" s="172">
        <v>42700</v>
      </c>
      <c r="AC37" s="172">
        <v>43200</v>
      </c>
      <c r="AD37" s="172">
        <v>46400</v>
      </c>
      <c r="AE37" s="172">
        <v>47100</v>
      </c>
      <c r="AF37" s="172">
        <v>53300</v>
      </c>
      <c r="AG37" s="172">
        <v>60300</v>
      </c>
      <c r="AH37" s="172">
        <v>61900</v>
      </c>
      <c r="AI37" s="172">
        <v>61100</v>
      </c>
      <c r="AJ37" s="263">
        <v>61100</v>
      </c>
      <c r="AK37" s="263">
        <v>61100</v>
      </c>
      <c r="AL37" s="124"/>
      <c r="AM37" s="124"/>
      <c r="AN37" s="124"/>
      <c r="AO37" s="124"/>
      <c r="AP37" s="150"/>
      <c r="AR37" s="80" t="s">
        <v>276</v>
      </c>
      <c r="AS37" s="157">
        <f t="shared" si="6"/>
        <v>2679440.9638554216</v>
      </c>
      <c r="AT37" s="157">
        <f t="shared" si="7"/>
        <v>2877918.0722891567</v>
      </c>
      <c r="AU37" s="157">
        <f t="shared" si="8"/>
        <v>2921334.939759036</v>
      </c>
      <c r="AV37" s="157">
        <f t="shared" si="8"/>
        <v>3305884.337349397</v>
      </c>
      <c r="AW37" s="157">
        <f t="shared" si="9"/>
        <v>3740053.012048193</v>
      </c>
      <c r="AX37" s="157">
        <f t="shared" si="10"/>
        <v>3839291.5662650606</v>
      </c>
      <c r="AY37" s="157">
        <f t="shared" si="11"/>
        <v>3789672.2891566264</v>
      </c>
      <c r="AZ37" s="157">
        <f t="shared" si="11"/>
        <v>3789672.2891566264</v>
      </c>
      <c r="BA37" s="266">
        <v>3789672.2891566264</v>
      </c>
      <c r="BC37" s="157">
        <f t="shared" si="1"/>
        <v>368293.01204819273</v>
      </c>
      <c r="BD37" s="157">
        <f t="shared" si="2"/>
        <v>395573.9759036145</v>
      </c>
      <c r="BE37" s="157">
        <f t="shared" si="3"/>
        <v>401541.6867469879</v>
      </c>
      <c r="BF37" s="157">
        <f t="shared" si="4"/>
        <v>454398.55421686743</v>
      </c>
      <c r="BG37" s="157">
        <f t="shared" si="12"/>
        <v>514075.6626506024</v>
      </c>
      <c r="BH37" s="157">
        <f t="shared" si="13"/>
        <v>527716.1445783132</v>
      </c>
      <c r="BI37" s="157">
        <f t="shared" si="14"/>
        <v>520895.9036144578</v>
      </c>
      <c r="BJ37" s="157">
        <f t="shared" si="14"/>
        <v>520895.9036144578</v>
      </c>
      <c r="BK37" s="266">
        <v>520895.9036144578</v>
      </c>
      <c r="BM37">
        <f t="shared" si="5"/>
        <v>4880</v>
      </c>
    </row>
    <row r="38" spans="1:63" ht="17.25" customHeight="1" thickBot="1">
      <c r="A38" s="30" t="s">
        <v>57</v>
      </c>
      <c r="B38" s="152" t="s">
        <v>28</v>
      </c>
      <c r="C38" s="161">
        <v>1650000</v>
      </c>
      <c r="D38" s="162">
        <v>215000</v>
      </c>
      <c r="E38" s="165">
        <v>16500</v>
      </c>
      <c r="F38" s="162">
        <v>165000</v>
      </c>
      <c r="G38" s="162">
        <v>201000</v>
      </c>
      <c r="H38" s="165">
        <v>2100</v>
      </c>
      <c r="I38" s="162">
        <v>1815000</v>
      </c>
      <c r="J38" s="162">
        <v>235100</v>
      </c>
      <c r="K38" s="168">
        <v>18600</v>
      </c>
      <c r="L38" s="47"/>
      <c r="M38" s="137" t="s">
        <v>28</v>
      </c>
      <c r="N38" s="138">
        <v>39.97</v>
      </c>
      <c r="O38" s="138">
        <v>23.29</v>
      </c>
      <c r="P38" s="139">
        <v>29.02</v>
      </c>
      <c r="Q38" s="45"/>
      <c r="R38" s="137" t="s">
        <v>28</v>
      </c>
      <c r="S38" s="138">
        <v>3.42</v>
      </c>
      <c r="T38" s="139">
        <v>1.4</v>
      </c>
      <c r="V38" s="184" t="s">
        <v>57</v>
      </c>
      <c r="W38" s="185" t="s">
        <v>28</v>
      </c>
      <c r="X38" s="186">
        <v>29000</v>
      </c>
      <c r="Y38" s="187">
        <v>27900</v>
      </c>
      <c r="Z38" s="186">
        <v>29900</v>
      </c>
      <c r="AA38" s="186">
        <v>31000</v>
      </c>
      <c r="AB38" s="186">
        <v>32700</v>
      </c>
      <c r="AC38" s="186">
        <v>34200</v>
      </c>
      <c r="AD38" s="186">
        <v>29900</v>
      </c>
      <c r="AE38" s="186">
        <v>25700</v>
      </c>
      <c r="AF38" s="186">
        <v>27800</v>
      </c>
      <c r="AG38" s="186">
        <v>28200</v>
      </c>
      <c r="AH38" s="186">
        <v>30200</v>
      </c>
      <c r="AI38" s="186">
        <v>29600</v>
      </c>
      <c r="AJ38" s="265">
        <v>29600</v>
      </c>
      <c r="AK38" s="265">
        <v>29600</v>
      </c>
      <c r="AL38" s="187"/>
      <c r="AM38" s="187"/>
      <c r="AN38" s="187"/>
      <c r="AO38" s="187"/>
      <c r="AP38" s="188"/>
      <c r="AR38" s="80" t="s">
        <v>57</v>
      </c>
      <c r="AS38" s="157">
        <f t="shared" si="6"/>
        <v>2140448.275862069</v>
      </c>
      <c r="AT38" s="157">
        <f t="shared" si="7"/>
        <v>1871327.5862068965</v>
      </c>
      <c r="AU38" s="157">
        <f t="shared" si="8"/>
        <v>1608465.5172413792</v>
      </c>
      <c r="AV38" s="157">
        <f t="shared" si="8"/>
        <v>1739896.551724138</v>
      </c>
      <c r="AW38" s="157">
        <f t="shared" si="9"/>
        <v>1764931.0344827585</v>
      </c>
      <c r="AX38" s="157">
        <f t="shared" si="10"/>
        <v>1890103.4482758623</v>
      </c>
      <c r="AY38" s="157">
        <f t="shared" si="11"/>
        <v>1852551.7241379311</v>
      </c>
      <c r="AZ38" s="157">
        <f t="shared" si="11"/>
        <v>1852551.7241379311</v>
      </c>
      <c r="BA38" s="266">
        <v>1852551.7241379311</v>
      </c>
      <c r="BC38" s="157">
        <f t="shared" si="1"/>
        <v>277255.8620689655</v>
      </c>
      <c r="BD38" s="157">
        <f t="shared" si="2"/>
        <v>242396.2068965517</v>
      </c>
      <c r="BE38" s="157">
        <f t="shared" si="3"/>
        <v>208347.24137931035</v>
      </c>
      <c r="BF38" s="157">
        <f t="shared" si="4"/>
        <v>225371.72413793104</v>
      </c>
      <c r="BG38" s="157">
        <f t="shared" si="12"/>
        <v>228614.48275862067</v>
      </c>
      <c r="BH38" s="157">
        <f t="shared" si="13"/>
        <v>244828.275862069</v>
      </c>
      <c r="BI38" s="157">
        <f t="shared" si="14"/>
        <v>239964.1379310345</v>
      </c>
      <c r="BJ38" s="157">
        <f t="shared" si="14"/>
        <v>239964.1379310345</v>
      </c>
      <c r="BK38" s="266">
        <v>239964.1379310345</v>
      </c>
    </row>
    <row r="39" spans="1:57" ht="39" hidden="1" thickBot="1">
      <c r="A39" s="30" t="s">
        <v>277</v>
      </c>
      <c r="B39" s="97" t="s">
        <v>284</v>
      </c>
      <c r="C39" s="130">
        <f aca="true" t="shared" si="20" ref="C39:K39">(C23+C36)/2</f>
        <v>340000</v>
      </c>
      <c r="D39" s="130">
        <f t="shared" si="20"/>
        <v>44000</v>
      </c>
      <c r="E39" s="130">
        <f t="shared" si="20"/>
        <v>3400</v>
      </c>
      <c r="F39" s="130">
        <f t="shared" si="20"/>
        <v>34000</v>
      </c>
      <c r="G39" s="130">
        <f t="shared" si="20"/>
        <v>6550</v>
      </c>
      <c r="H39" s="130">
        <f t="shared" si="20"/>
        <v>250</v>
      </c>
      <c r="I39" s="130">
        <f t="shared" si="20"/>
        <v>374000</v>
      </c>
      <c r="J39" s="130">
        <f t="shared" si="20"/>
        <v>50550</v>
      </c>
      <c r="K39" s="130">
        <f t="shared" si="20"/>
        <v>3650</v>
      </c>
      <c r="M39" s="131" t="s">
        <v>284</v>
      </c>
      <c r="N39" s="132">
        <f>AVERAGE(N23,N36)</f>
        <v>17.82</v>
      </c>
      <c r="O39" s="132">
        <f>AVERAGE(O23,O36)</f>
        <v>10.385</v>
      </c>
      <c r="P39" s="133">
        <f>AVERAGE(P23,P36)</f>
        <v>12.94</v>
      </c>
      <c r="Q39" s="45"/>
      <c r="R39" s="131" t="s">
        <v>284</v>
      </c>
      <c r="S39" s="132">
        <f>AVERAGE(S23,S36)</f>
        <v>1.925</v>
      </c>
      <c r="T39" s="133">
        <f>AVERAGE(T23,T36)</f>
        <v>0.7949999999999999</v>
      </c>
      <c r="V39" s="140" t="s">
        <v>277</v>
      </c>
      <c r="W39" s="141" t="s">
        <v>284</v>
      </c>
      <c r="X39" s="142">
        <v>2000</v>
      </c>
      <c r="Y39" s="143">
        <v>2000</v>
      </c>
      <c r="Z39" s="143">
        <v>2100</v>
      </c>
      <c r="AA39" s="143">
        <v>2300</v>
      </c>
      <c r="AB39" s="143">
        <v>2600</v>
      </c>
      <c r="AC39" s="143">
        <v>2900</v>
      </c>
      <c r="AD39" s="143">
        <v>3300</v>
      </c>
      <c r="AE39" s="143" t="s">
        <v>273</v>
      </c>
      <c r="AF39" s="143" t="s">
        <v>273</v>
      </c>
      <c r="AG39" s="143"/>
      <c r="AH39" s="143"/>
      <c r="AI39" s="143"/>
      <c r="AJ39" s="143"/>
      <c r="AK39" s="143"/>
      <c r="AL39" s="143"/>
      <c r="AM39" s="143"/>
      <c r="AN39" s="143"/>
      <c r="AO39" s="143"/>
      <c r="AP39" s="144"/>
      <c r="AR39" s="58" t="s">
        <v>277</v>
      </c>
      <c r="AS39">
        <f t="shared" si="6"/>
        <v>542300</v>
      </c>
      <c r="AT39">
        <f t="shared" si="7"/>
        <v>617100</v>
      </c>
      <c r="AU39" t="e">
        <f t="shared" si="8"/>
        <v>#VALUE!</v>
      </c>
      <c r="BC39">
        <f>AC39/$X39*$J39</f>
        <v>73297.5</v>
      </c>
      <c r="BD39">
        <f>AD39/$X39*$J39</f>
        <v>83407.5</v>
      </c>
      <c r="BE39" t="e">
        <f>AE39/$X39*$J39</f>
        <v>#VALUE!</v>
      </c>
    </row>
    <row r="40" spans="1:42" ht="13.5" hidden="1" thickBot="1">
      <c r="A40" s="30" t="s">
        <v>287</v>
      </c>
      <c r="B40" s="93" t="s">
        <v>287</v>
      </c>
      <c r="C40" s="94">
        <f aca="true" t="shared" si="21" ref="C40:K40">AVERAGE(C10,C11,C14,C15,C16,C17,C18,C19,C20,C21,C23,C24,C25,C26,C27,C28,C29,C31,C32,C34,C35,C36,C38)</f>
        <v>1106086.956521739</v>
      </c>
      <c r="D40" s="95">
        <f t="shared" si="21"/>
        <v>143782.60869565216</v>
      </c>
      <c r="E40" s="95">
        <f t="shared" si="21"/>
        <v>11060.869565217392</v>
      </c>
      <c r="F40" s="95">
        <f t="shared" si="21"/>
        <v>110608.69565217392</v>
      </c>
      <c r="G40" s="95">
        <f t="shared" si="21"/>
        <v>29326.08695652174</v>
      </c>
      <c r="H40" s="95">
        <f t="shared" si="21"/>
        <v>1156.5217391304348</v>
      </c>
      <c r="I40" s="95">
        <f t="shared" si="21"/>
        <v>1216695.652173913</v>
      </c>
      <c r="J40" s="95">
        <f t="shared" si="21"/>
        <v>165243.47826086957</v>
      </c>
      <c r="K40" s="96">
        <f t="shared" si="21"/>
        <v>12217.391304347826</v>
      </c>
      <c r="M40" s="108" t="s">
        <v>287</v>
      </c>
      <c r="N40" s="109">
        <f>AVERAGE(N10,N11,N14,N15,N16,N17,N18,N19,N20,N21,N23,N24,N25,N26,N27,N28,N29,N31,N32,N34,N35,N36,N38)</f>
        <v>31.193043478260872</v>
      </c>
      <c r="O40" s="109">
        <f>AVERAGE(O10,O11,O14,O15,O16,O17,O18,O19,O20,O21,O23,O24,O25,O26,O27,O28,O29,O31,O32,O34,O35,O36,O38)</f>
        <v>18.178260869565214</v>
      </c>
      <c r="P40" s="110">
        <f>AVERAGE(P10,P11,P14,P15,P16,P17,P18,P19,P20,P21,P23,P24,P25,P26,P27,P28,P29,P31,P32,P34,P35,P36,P38)</f>
        <v>22.651304347826088</v>
      </c>
      <c r="R40" s="108" t="s">
        <v>287</v>
      </c>
      <c r="S40" s="109">
        <f>AVERAGE(S10,S11,S14,S15,S16,S17,S18,S19,S20,S21,S23,S24,S25,S26,S27,S28,S29,S31,S32,S34,S35,S36,S38)</f>
        <v>2.8304347826086955</v>
      </c>
      <c r="T40" s="110">
        <f>AVERAGE(T10,T11,T14,T15,T16,T17,T18,T19,T20,T21,T23,T24,T25,T26,T27,T28,T29,T31,T32,T34,T35,T36,T38)</f>
        <v>1.162173913043478</v>
      </c>
      <c r="V40" s="75" t="s">
        <v>288</v>
      </c>
      <c r="W40" s="76" t="s">
        <v>288</v>
      </c>
      <c r="X40" s="117">
        <v>20500</v>
      </c>
      <c r="Y40" s="81">
        <v>20700</v>
      </c>
      <c r="Z40" s="81">
        <v>21700</v>
      </c>
      <c r="AA40" s="81">
        <v>22500</v>
      </c>
      <c r="AB40" s="81">
        <v>23700</v>
      </c>
      <c r="AC40" s="81">
        <v>25000</v>
      </c>
      <c r="AD40" s="81">
        <v>25100</v>
      </c>
      <c r="AE40" s="81">
        <v>23600</v>
      </c>
      <c r="AF40" s="81">
        <v>24500</v>
      </c>
      <c r="AG40" s="81"/>
      <c r="AH40" s="81"/>
      <c r="AI40" s="81"/>
      <c r="AJ40" s="81"/>
      <c r="AK40" s="81"/>
      <c r="AL40" s="81"/>
      <c r="AM40" s="81"/>
      <c r="AN40" s="81"/>
      <c r="AO40" s="81"/>
      <c r="AP40" s="82"/>
    </row>
    <row r="41" spans="1:42" s="38" customFormat="1" ht="12.75">
      <c r="A41" s="127"/>
      <c r="B41" s="128"/>
      <c r="C41" s="126"/>
      <c r="D41" s="126"/>
      <c r="E41" s="126"/>
      <c r="F41" s="126"/>
      <c r="G41" s="126"/>
      <c r="H41" s="126"/>
      <c r="I41" s="126"/>
      <c r="J41" s="126"/>
      <c r="K41" s="126"/>
      <c r="L41" s="44"/>
      <c r="M41" s="128"/>
      <c r="N41" s="129"/>
      <c r="O41" s="129"/>
      <c r="P41" s="129"/>
      <c r="Q41" s="44"/>
      <c r="R41" s="128"/>
      <c r="S41" s="129"/>
      <c r="T41" s="129"/>
      <c r="V41" s="125"/>
      <c r="W41" s="125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</row>
    <row r="42" spans="2:36" ht="15.75">
      <c r="B42" s="41" t="s">
        <v>285</v>
      </c>
      <c r="C42" s="65"/>
      <c r="D42" s="43"/>
      <c r="E42" s="43"/>
      <c r="F42" s="43"/>
      <c r="G42" s="43"/>
      <c r="H42" s="43"/>
      <c r="I42" s="43"/>
      <c r="J42" s="43"/>
      <c r="K42" s="43"/>
      <c r="L42" s="43"/>
      <c r="M42" s="42"/>
      <c r="W42" s="181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71"/>
    </row>
    <row r="43" spans="2:36" ht="12.75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W43" s="181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44"/>
    </row>
    <row r="44" spans="2:36" ht="12.75">
      <c r="B44" s="69"/>
      <c r="C44" s="70" t="s">
        <v>286</v>
      </c>
      <c r="D44" s="71"/>
      <c r="E44" s="71"/>
      <c r="F44" s="71"/>
      <c r="G44" s="71"/>
      <c r="H44" s="71"/>
      <c r="I44" s="71"/>
      <c r="J44" s="71"/>
      <c r="K44" s="71"/>
      <c r="L44" s="71"/>
      <c r="M44" s="72"/>
      <c r="W44" s="181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44"/>
    </row>
    <row r="45" spans="2:36" ht="12.75">
      <c r="B45" s="7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4"/>
      <c r="W45" s="181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44"/>
    </row>
    <row r="46" spans="23:36" ht="12.75">
      <c r="W46" s="181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44"/>
    </row>
    <row r="47" spans="2:36" ht="12.75">
      <c r="B47" s="177" t="s">
        <v>303</v>
      </c>
      <c r="W47" s="181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44"/>
    </row>
    <row r="48" spans="23:36" ht="12.75">
      <c r="W48" s="181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44"/>
    </row>
    <row r="49" spans="23:36" ht="12.75">
      <c r="W49" s="181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90"/>
      <c r="AJ49" s="44"/>
    </row>
    <row r="50" spans="23:36" ht="12.75">
      <c r="W50" s="181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44"/>
    </row>
    <row r="51" spans="23:36" ht="12.75">
      <c r="W51" s="181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44"/>
    </row>
    <row r="52" spans="23:36" ht="12.75">
      <c r="W52" s="181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44"/>
    </row>
    <row r="53" spans="23:36" ht="12.75">
      <c r="W53" s="181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44"/>
    </row>
    <row r="54" spans="23:36" ht="12.75">
      <c r="W54" s="183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44"/>
    </row>
    <row r="55" spans="23:36" ht="12.75">
      <c r="W55" s="181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44"/>
    </row>
    <row r="56" spans="23:36" ht="12.75">
      <c r="W56" s="181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44"/>
    </row>
    <row r="57" spans="23:36" ht="12.75">
      <c r="W57" s="181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44"/>
    </row>
    <row r="58" spans="23:36" ht="12.75">
      <c r="W58" s="181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44"/>
    </row>
    <row r="59" spans="23:36" ht="12.75">
      <c r="W59" s="183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44"/>
    </row>
    <row r="60" spans="23:36" ht="12.75">
      <c r="W60" s="181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44"/>
    </row>
    <row r="61" spans="23:36" ht="12.75">
      <c r="W61" s="181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44"/>
    </row>
    <row r="62" spans="23:36" ht="12.75">
      <c r="W62" s="181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44"/>
    </row>
    <row r="63" spans="23:36" ht="12.75">
      <c r="W63" s="181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44"/>
    </row>
    <row r="64" spans="23:36" ht="12.75">
      <c r="W64" s="181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90"/>
      <c r="AJ64" s="44"/>
    </row>
    <row r="65" spans="23:36" ht="12.75">
      <c r="W65" s="181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44"/>
    </row>
    <row r="66" spans="23:36" ht="12.75">
      <c r="W66" s="181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44"/>
    </row>
    <row r="67" spans="23:36" ht="12.75">
      <c r="W67" s="181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44"/>
    </row>
    <row r="68" spans="23:36" ht="12.75">
      <c r="W68" s="181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44"/>
    </row>
    <row r="69" spans="23:36" ht="12.75">
      <c r="W69" s="181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44"/>
    </row>
    <row r="70" spans="23:36" ht="12.75">
      <c r="W70" s="183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44"/>
    </row>
    <row r="71" spans="23:36" ht="12.75">
      <c r="W71" s="183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1"/>
      <c r="AI71" s="191"/>
      <c r="AJ71" s="44"/>
    </row>
    <row r="72" spans="23:36" ht="12.75">
      <c r="W72" s="181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44"/>
    </row>
    <row r="73" spans="23:36" ht="12.75">
      <c r="W73" s="181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44"/>
    </row>
    <row r="74" spans="23:36" ht="12.75">
      <c r="W74" s="181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44"/>
    </row>
    <row r="75" spans="23:36" ht="12.75">
      <c r="W75" s="181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44"/>
    </row>
    <row r="76" spans="23:36" ht="12.75"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23:36" ht="12.75"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23:36" ht="12.75"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23:36" ht="12.75"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23:36" ht="12.75"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</sheetData>
  <sheetProtection/>
  <mergeCells count="5">
    <mergeCell ref="N8:P8"/>
    <mergeCell ref="S8:T8"/>
    <mergeCell ref="C7:E7"/>
    <mergeCell ref="F7:H7"/>
    <mergeCell ref="I7:K7"/>
  </mergeCells>
  <hyperlinks>
    <hyperlink ref="D8" r:id="rId1" display="_ftn1"/>
    <hyperlink ref="E9" r:id="rId2" display="_ftn2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28125" style="3" bestFit="1" customWidth="1"/>
    <col min="2" max="2" width="20.28125" style="3" customWidth="1"/>
    <col min="3" max="3" width="13.28125" style="3" customWidth="1"/>
    <col min="4" max="4" width="9.140625" style="3" customWidth="1"/>
    <col min="5" max="5" width="13.140625" style="3" bestFit="1" customWidth="1"/>
    <col min="6" max="6" width="13.140625" style="3" customWidth="1"/>
    <col min="7" max="16384" width="9.140625" style="3" customWidth="1"/>
  </cols>
  <sheetData>
    <row r="1" spans="1:16" ht="15.75">
      <c r="A1" s="6" t="s">
        <v>167</v>
      </c>
      <c r="B1" s="1" t="s">
        <v>168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8" ht="15.7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8" ht="15.75">
      <c r="A3" t="s">
        <v>30</v>
      </c>
      <c r="B3" s="4" t="s">
        <v>2</v>
      </c>
      <c r="C3" s="4"/>
      <c r="E3" s="2">
        <v>2004</v>
      </c>
      <c r="F3" s="2"/>
      <c r="G3" s="2" t="s">
        <v>165</v>
      </c>
      <c r="H3" s="2"/>
    </row>
    <row r="4" spans="1:8" ht="15.75">
      <c r="A4" t="s">
        <v>31</v>
      </c>
      <c r="B4" s="4" t="s">
        <v>3</v>
      </c>
      <c r="C4" s="4"/>
      <c r="E4" s="2">
        <v>2005</v>
      </c>
      <c r="F4" s="2"/>
      <c r="G4" s="2" t="s">
        <v>166</v>
      </c>
      <c r="H4" s="2"/>
    </row>
    <row r="5" spans="1:6" ht="15.75">
      <c r="A5" t="s">
        <v>169</v>
      </c>
      <c r="B5" s="4" t="s">
        <v>170</v>
      </c>
      <c r="C5" s="4"/>
      <c r="E5" s="2">
        <v>2006</v>
      </c>
      <c r="F5" s="2"/>
    </row>
    <row r="6" spans="1:6" ht="15.75">
      <c r="A6" t="s">
        <v>32</v>
      </c>
      <c r="B6" s="4" t="s">
        <v>4</v>
      </c>
      <c r="C6" s="4"/>
      <c r="E6" s="2">
        <v>2007</v>
      </c>
      <c r="F6" s="2"/>
    </row>
    <row r="7" spans="1:6" ht="15.75">
      <c r="A7" t="s">
        <v>33</v>
      </c>
      <c r="B7" s="4" t="s">
        <v>5</v>
      </c>
      <c r="C7" s="4"/>
      <c r="E7" s="2">
        <v>2008</v>
      </c>
      <c r="F7" s="2"/>
    </row>
    <row r="8" spans="1:6" ht="15.75">
      <c r="A8" t="s">
        <v>34</v>
      </c>
      <c r="B8" s="4" t="s">
        <v>6</v>
      </c>
      <c r="C8" s="4"/>
      <c r="E8" s="2">
        <v>2009</v>
      </c>
      <c r="F8" s="2"/>
    </row>
    <row r="9" spans="1:6" ht="15.75">
      <c r="A9" t="s">
        <v>35</v>
      </c>
      <c r="B9" s="4" t="s">
        <v>7</v>
      </c>
      <c r="C9" s="4"/>
      <c r="E9" s="2">
        <v>2010</v>
      </c>
      <c r="F9" s="2"/>
    </row>
    <row r="10" spans="1:6" ht="15.75">
      <c r="A10" t="s">
        <v>36</v>
      </c>
      <c r="B10" s="4" t="s">
        <v>8</v>
      </c>
      <c r="C10" s="4"/>
      <c r="E10" s="2">
        <v>2011</v>
      </c>
      <c r="F10" s="2"/>
    </row>
    <row r="11" spans="1:6" ht="15.75">
      <c r="A11" t="s">
        <v>37</v>
      </c>
      <c r="B11" s="4" t="s">
        <v>9</v>
      </c>
      <c r="C11" s="4"/>
      <c r="E11" s="2">
        <v>2012</v>
      </c>
      <c r="F11" s="2"/>
    </row>
    <row r="12" spans="1:6" ht="15.75">
      <c r="A12" t="s">
        <v>38</v>
      </c>
      <c r="B12" s="4" t="s">
        <v>10</v>
      </c>
      <c r="C12" s="4"/>
      <c r="E12" s="2">
        <v>2013</v>
      </c>
      <c r="F12" s="2"/>
    </row>
    <row r="13" spans="1:6" ht="15.75">
      <c r="A13" t="s">
        <v>39</v>
      </c>
      <c r="B13" s="4" t="s">
        <v>11</v>
      </c>
      <c r="C13" s="4"/>
      <c r="E13" s="2">
        <v>2014</v>
      </c>
      <c r="F13" s="2"/>
    </row>
    <row r="14" spans="1:6" ht="15.75">
      <c r="A14" t="s">
        <v>40</v>
      </c>
      <c r="B14" s="4" t="s">
        <v>12</v>
      </c>
      <c r="C14" s="4"/>
      <c r="E14" s="2">
        <v>2015</v>
      </c>
      <c r="F14" s="2"/>
    </row>
    <row r="15" spans="1:3" ht="12.75">
      <c r="A15" t="s">
        <v>41</v>
      </c>
      <c r="B15" s="4" t="s">
        <v>13</v>
      </c>
      <c r="C15" s="4"/>
    </row>
    <row r="16" spans="1:3" ht="12.75">
      <c r="A16" t="s">
        <v>42</v>
      </c>
      <c r="B16" s="4" t="s">
        <v>14</v>
      </c>
      <c r="C16" s="4"/>
    </row>
    <row r="17" spans="1:3" ht="12.75">
      <c r="A17" t="s">
        <v>43</v>
      </c>
      <c r="B17" s="4" t="s">
        <v>15</v>
      </c>
      <c r="C17" s="4"/>
    </row>
    <row r="18" spans="1:3" ht="12.75">
      <c r="A18" t="s">
        <v>44</v>
      </c>
      <c r="B18" s="4" t="s">
        <v>16</v>
      </c>
      <c r="C18" s="4"/>
    </row>
    <row r="19" spans="1:3" ht="12.75">
      <c r="A19" t="s">
        <v>45</v>
      </c>
      <c r="B19" s="4" t="s">
        <v>17</v>
      </c>
      <c r="C19" s="4"/>
    </row>
    <row r="20" spans="1:3" ht="12.75">
      <c r="A20" t="s">
        <v>47</v>
      </c>
      <c r="B20" s="4" t="s">
        <v>19</v>
      </c>
      <c r="C20" s="4"/>
    </row>
    <row r="21" spans="1:3" ht="12.75">
      <c r="A21" t="s">
        <v>46</v>
      </c>
      <c r="B21" s="5" t="s">
        <v>18</v>
      </c>
      <c r="C21" s="5"/>
    </row>
    <row r="22" spans="1:3" ht="12.75">
      <c r="A22" t="s">
        <v>48</v>
      </c>
      <c r="B22" s="4" t="s">
        <v>20</v>
      </c>
      <c r="C22" s="4"/>
    </row>
    <row r="23" spans="1:3" ht="12.75">
      <c r="A23" t="s">
        <v>49</v>
      </c>
      <c r="B23" s="4" t="s">
        <v>21</v>
      </c>
      <c r="C23" s="4"/>
    </row>
    <row r="24" spans="1:3" ht="12.75">
      <c r="A24" t="s">
        <v>50</v>
      </c>
      <c r="B24" s="4" t="s">
        <v>22</v>
      </c>
      <c r="C24" s="4"/>
    </row>
    <row r="25" spans="1:3" ht="12.75">
      <c r="A25" t="s">
        <v>51</v>
      </c>
      <c r="B25" s="4" t="s">
        <v>23</v>
      </c>
      <c r="C25" s="4"/>
    </row>
    <row r="26" spans="1:3" ht="12.75">
      <c r="A26" t="s">
        <v>52</v>
      </c>
      <c r="B26" s="4" t="s">
        <v>24</v>
      </c>
      <c r="C26" s="4"/>
    </row>
    <row r="27" spans="1:3" ht="12.75">
      <c r="A27" t="s">
        <v>53</v>
      </c>
      <c r="B27" s="4" t="s">
        <v>25</v>
      </c>
      <c r="C27" s="4"/>
    </row>
    <row r="28" spans="1:3" ht="12.75">
      <c r="A28" t="s">
        <v>54</v>
      </c>
      <c r="B28" s="4" t="s">
        <v>26</v>
      </c>
      <c r="C28" s="4"/>
    </row>
    <row r="29" spans="1:3" ht="12.75">
      <c r="A29" t="s">
        <v>55</v>
      </c>
      <c r="B29" s="4" t="s">
        <v>27</v>
      </c>
      <c r="C29" s="4"/>
    </row>
    <row r="30" spans="1:3" ht="12.75">
      <c r="A30" t="s">
        <v>56</v>
      </c>
      <c r="B30" s="4" t="s">
        <v>171</v>
      </c>
      <c r="C30" s="4"/>
    </row>
    <row r="31" spans="1:2" ht="12.75">
      <c r="A31" t="s">
        <v>57</v>
      </c>
      <c r="B31" s="3" t="s">
        <v>28</v>
      </c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7.421875" style="0" customWidth="1"/>
    <col min="2" max="2" width="15.140625" style="0" customWidth="1"/>
    <col min="3" max="3" width="13.421875" style="0" customWidth="1"/>
  </cols>
  <sheetData>
    <row r="1" spans="1:2" ht="18">
      <c r="A1" s="32" t="s">
        <v>172</v>
      </c>
      <c r="B1" s="32"/>
    </row>
    <row r="4" spans="1:4" ht="15.75">
      <c r="A4" s="41" t="s">
        <v>195</v>
      </c>
      <c r="B4" s="49" t="s">
        <v>256</v>
      </c>
      <c r="C4" s="319" t="s">
        <v>231</v>
      </c>
      <c r="D4" s="319"/>
    </row>
    <row r="5" spans="1:3" ht="12.75">
      <c r="A5" s="30" t="s">
        <v>196</v>
      </c>
      <c r="B5" s="30"/>
      <c r="C5">
        <f>IF(ISNUMBER('CSI data - jednoduché'!E244),'CSI data - jednoduché'!E244,'CSI data - jednoduché'!E249)</f>
        <v>0</v>
      </c>
    </row>
    <row r="6" spans="1:5" ht="12.75">
      <c r="A6" s="30" t="s">
        <v>197</v>
      </c>
      <c r="B6" s="30"/>
      <c r="C6" s="37">
        <f>IF(ISNUMBER('CSI data - jednoduché'!E240),'CSI data - jednoduché'!E240,0.75)</f>
        <v>0.75</v>
      </c>
      <c r="D6" s="40"/>
      <c r="E6" s="77" t="s">
        <v>289</v>
      </c>
    </row>
    <row r="7" ht="12.75">
      <c r="C7" s="38"/>
    </row>
    <row r="8" spans="1:3" ht="12.75">
      <c r="A8" s="30" t="s">
        <v>198</v>
      </c>
      <c r="B8" s="30"/>
      <c r="C8" s="50">
        <f>IF(ISNUMBER('CSI data - jednoduché'!E245),'CSI data - jednoduché'!E245,'CSI data - jednoduché'!E250)</f>
        <v>0</v>
      </c>
    </row>
    <row r="9" spans="1:3" ht="12.75">
      <c r="A9" s="30" t="s">
        <v>199</v>
      </c>
      <c r="B9" s="30"/>
      <c r="C9" s="37">
        <f>1-C6</f>
        <v>0.25</v>
      </c>
    </row>
    <row r="10" ht="12.75">
      <c r="C10" s="38"/>
    </row>
    <row r="11" spans="1:3" ht="12.75">
      <c r="A11" t="s">
        <v>254</v>
      </c>
      <c r="B11" s="30" t="s">
        <v>200</v>
      </c>
      <c r="C11" s="50">
        <f>C5*C6+C8*C9</f>
        <v>0</v>
      </c>
    </row>
    <row r="12" ht="12.75">
      <c r="C12" s="38"/>
    </row>
    <row r="13" spans="1:3" ht="12.75">
      <c r="A13" t="s">
        <v>255</v>
      </c>
      <c r="B13" s="30" t="s">
        <v>201</v>
      </c>
      <c r="C13" s="38">
        <v>2.5</v>
      </c>
    </row>
    <row r="14" spans="1:3" ht="12.75">
      <c r="A14" s="30" t="s">
        <v>202</v>
      </c>
      <c r="B14" s="30"/>
      <c r="C14" s="38">
        <f>'CSI data - jednoduché'!E234</f>
        <v>0</v>
      </c>
    </row>
    <row r="15" spans="1:3" ht="12.75">
      <c r="A15" s="30" t="s">
        <v>203</v>
      </c>
      <c r="B15" s="30"/>
      <c r="C15" s="38">
        <f>'CSI data - jednoduché'!E231</f>
        <v>0</v>
      </c>
    </row>
    <row r="16" spans="1:3" ht="12.75">
      <c r="A16" s="30" t="s">
        <v>259</v>
      </c>
      <c r="B16" s="30" t="s">
        <v>204</v>
      </c>
      <c r="C16" s="39">
        <f>IF(ISNUMBER(C13*C11/60*C14/C15),C13*C11/60*C14/C15,0)</f>
        <v>0</v>
      </c>
    </row>
    <row r="17" spans="1:3" ht="12.75">
      <c r="A17" s="30" t="s">
        <v>212</v>
      </c>
      <c r="B17" s="30"/>
      <c r="C17" s="39">
        <f>'CSI data - jednoduché'!E198</f>
        <v>0</v>
      </c>
    </row>
    <row r="18" ht="12.75">
      <c r="C18" s="38"/>
    </row>
    <row r="19" spans="1:4" ht="15.75">
      <c r="A19" s="41" t="s">
        <v>205</v>
      </c>
      <c r="B19" s="41"/>
      <c r="C19" s="42"/>
      <c r="D19" s="43"/>
    </row>
    <row r="20" spans="1:3" ht="12.75">
      <c r="A20" s="30" t="s">
        <v>228</v>
      </c>
      <c r="B20" s="30"/>
      <c r="C20" s="38">
        <f>IF(ISNUMBER('CSI data - jednoduché'!E246),'CSI data - jednoduché'!E246,'CSI data - jednoduché'!E251)</f>
        <v>0</v>
      </c>
    </row>
    <row r="21" spans="1:3" ht="12.75">
      <c r="A21" s="30" t="s">
        <v>207</v>
      </c>
      <c r="B21" s="30"/>
      <c r="C21" s="38">
        <f>'CSI data - jednoduché'!E235</f>
        <v>0</v>
      </c>
    </row>
    <row r="22" spans="1:3" ht="12.75">
      <c r="A22" s="30" t="s">
        <v>206</v>
      </c>
      <c r="B22" s="30"/>
      <c r="C22" s="38">
        <f>'CSI data - jednoduché'!E232</f>
        <v>0</v>
      </c>
    </row>
    <row r="23" ht="12.75">
      <c r="C23" s="38"/>
    </row>
    <row r="24" spans="1:3" ht="12.75">
      <c r="A24" s="30" t="s">
        <v>261</v>
      </c>
      <c r="B24" s="30" t="s">
        <v>209</v>
      </c>
      <c r="C24" s="38">
        <f>IF(ISNUMBER(C20*C21/C22),C20*C21/C22,0)</f>
        <v>0</v>
      </c>
    </row>
    <row r="25" spans="1:3" ht="12.75">
      <c r="A25" s="30" t="s">
        <v>262</v>
      </c>
      <c r="B25" s="30" t="s">
        <v>208</v>
      </c>
      <c r="C25" s="38">
        <v>2.15</v>
      </c>
    </row>
    <row r="26" spans="1:3" ht="12.75">
      <c r="A26" s="30" t="s">
        <v>260</v>
      </c>
      <c r="B26" s="30" t="s">
        <v>210</v>
      </c>
      <c r="C26" s="38">
        <f>C25*C24/60</f>
        <v>0</v>
      </c>
    </row>
    <row r="27" spans="1:3" ht="12.75">
      <c r="A27" s="30" t="s">
        <v>211</v>
      </c>
      <c r="B27" s="30"/>
      <c r="C27" s="39">
        <f>'CSI data - jednoduché'!E199</f>
        <v>0</v>
      </c>
    </row>
    <row r="28" spans="1:4" ht="13.5" thickBot="1">
      <c r="A28" s="33"/>
      <c r="B28" s="33"/>
      <c r="C28" s="33"/>
      <c r="D28" s="33"/>
    </row>
    <row r="29" spans="1:4" ht="12.75">
      <c r="A29" s="31" t="s">
        <v>213</v>
      </c>
      <c r="B29" s="31"/>
      <c r="C29" s="51">
        <f>C16*C17+C26*C27</f>
        <v>0</v>
      </c>
      <c r="D29" s="30" t="s">
        <v>214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C33"/>
  <sheetViews>
    <sheetView zoomScalePageLayoutView="0" workbookViewId="0" topLeftCell="A1">
      <selection activeCell="D3" sqref="D3"/>
    </sheetView>
  </sheetViews>
  <sheetFormatPr defaultColWidth="9.140625" defaultRowHeight="12.75"/>
  <sheetData>
    <row r="1" spans="1:3" ht="12.75">
      <c r="A1" s="53"/>
      <c r="B1" s="53" t="s">
        <v>267</v>
      </c>
      <c r="C1" s="53" t="s">
        <v>268</v>
      </c>
    </row>
    <row r="2" spans="1:3" ht="12.75">
      <c r="A2" s="53" t="s">
        <v>269</v>
      </c>
      <c r="B2" s="54">
        <v>29</v>
      </c>
      <c r="C2" s="54">
        <v>8</v>
      </c>
    </row>
    <row r="3" spans="1:3" ht="12.75">
      <c r="A3" s="53" t="s">
        <v>270</v>
      </c>
      <c r="B3" s="30" t="s">
        <v>29</v>
      </c>
      <c r="C3" s="53">
        <v>2014</v>
      </c>
    </row>
    <row r="4" spans="1:3" ht="12.75">
      <c r="A4" s="53"/>
      <c r="B4" s="30" t="s">
        <v>30</v>
      </c>
      <c r="C4" s="53">
        <v>2015</v>
      </c>
    </row>
    <row r="5" spans="1:3" ht="12.75">
      <c r="A5" s="53"/>
      <c r="B5" s="78" t="s">
        <v>31</v>
      </c>
      <c r="C5" s="53">
        <v>2016</v>
      </c>
    </row>
    <row r="6" spans="1:3" ht="12.75">
      <c r="A6" s="53"/>
      <c r="B6" s="78" t="s">
        <v>55</v>
      </c>
      <c r="C6" s="53">
        <v>2017</v>
      </c>
    </row>
    <row r="7" spans="1:3" ht="12.75">
      <c r="A7" s="53"/>
      <c r="B7" s="30" t="s">
        <v>169</v>
      </c>
      <c r="C7" s="53">
        <v>2018</v>
      </c>
    </row>
    <row r="8" spans="1:3" ht="12.75">
      <c r="A8" s="53"/>
      <c r="B8" s="30" t="s">
        <v>33</v>
      </c>
      <c r="C8" s="53">
        <v>2019</v>
      </c>
    </row>
    <row r="9" spans="1:3" ht="12.75">
      <c r="A9" s="53"/>
      <c r="B9" s="30" t="s">
        <v>38</v>
      </c>
      <c r="C9" s="53">
        <v>2020</v>
      </c>
    </row>
    <row r="10" spans="1:3" ht="12.75">
      <c r="A10" s="53"/>
      <c r="B10" s="30" t="s">
        <v>34</v>
      </c>
      <c r="C10" s="53"/>
    </row>
    <row r="11" spans="1:3" ht="12.75">
      <c r="A11" s="53"/>
      <c r="B11" s="30" t="s">
        <v>35</v>
      </c>
      <c r="C11" s="53"/>
    </row>
    <row r="12" spans="1:3" ht="12.75">
      <c r="A12" s="53"/>
      <c r="B12" s="30" t="s">
        <v>39</v>
      </c>
      <c r="C12" s="53"/>
    </row>
    <row r="13" spans="1:3" ht="12.75">
      <c r="A13" s="53"/>
      <c r="B13" s="30" t="s">
        <v>53</v>
      </c>
      <c r="C13" s="53"/>
    </row>
    <row r="14" spans="1:3" ht="12.75">
      <c r="A14" s="53"/>
      <c r="B14" s="30" t="s">
        <v>36</v>
      </c>
      <c r="C14" s="53"/>
    </row>
    <row r="15" spans="1:3" ht="12.75">
      <c r="A15" s="53"/>
      <c r="B15" s="30" t="s">
        <v>37</v>
      </c>
      <c r="C15" s="53"/>
    </row>
    <row r="16" spans="1:3" ht="12.75">
      <c r="A16" s="53"/>
      <c r="B16" s="30" t="s">
        <v>283</v>
      </c>
      <c r="C16" s="53"/>
    </row>
    <row r="17" spans="1:3" ht="12.75">
      <c r="A17" s="53"/>
      <c r="B17" s="30" t="s">
        <v>40</v>
      </c>
      <c r="C17" s="53"/>
    </row>
    <row r="18" spans="1:3" ht="12.75">
      <c r="A18" s="53"/>
      <c r="B18" s="30" t="s">
        <v>41</v>
      </c>
      <c r="C18" s="53"/>
    </row>
    <row r="19" spans="1:3" ht="12.75">
      <c r="A19" s="53"/>
      <c r="B19" s="30" t="s">
        <v>42</v>
      </c>
      <c r="C19" s="53"/>
    </row>
    <row r="20" spans="1:3" ht="12.75">
      <c r="A20" s="53"/>
      <c r="B20" s="30" t="s">
        <v>44</v>
      </c>
      <c r="C20" s="53"/>
    </row>
    <row r="21" spans="1:3" ht="12.75">
      <c r="A21" s="53"/>
      <c r="B21" s="30" t="s">
        <v>45</v>
      </c>
      <c r="C21" s="53"/>
    </row>
    <row r="22" spans="1:3" ht="12.75">
      <c r="A22" s="53"/>
      <c r="B22" s="30" t="s">
        <v>43</v>
      </c>
      <c r="C22" s="53"/>
    </row>
    <row r="23" spans="1:3" ht="12.75">
      <c r="A23" s="53"/>
      <c r="B23" s="78" t="s">
        <v>291</v>
      </c>
      <c r="C23" s="53"/>
    </row>
    <row r="24" spans="1:3" ht="12.75">
      <c r="A24" s="53"/>
      <c r="B24" s="30" t="s">
        <v>56</v>
      </c>
      <c r="C24" s="53"/>
    </row>
    <row r="25" spans="1:3" ht="12.75">
      <c r="A25" s="53"/>
      <c r="B25" s="30" t="s">
        <v>46</v>
      </c>
      <c r="C25" s="53"/>
    </row>
    <row r="26" spans="1:3" ht="12.75">
      <c r="A26" s="53"/>
      <c r="B26" s="30" t="s">
        <v>48</v>
      </c>
      <c r="C26" s="53"/>
    </row>
    <row r="27" spans="1:3" ht="12.75">
      <c r="A27" s="53"/>
      <c r="B27" s="30" t="s">
        <v>49</v>
      </c>
      <c r="C27" s="53"/>
    </row>
    <row r="28" ht="12.75">
      <c r="B28" s="30" t="s">
        <v>50</v>
      </c>
    </row>
    <row r="29" ht="12.75">
      <c r="B29" s="30" t="s">
        <v>54</v>
      </c>
    </row>
    <row r="30" ht="12.75">
      <c r="B30" s="30" t="s">
        <v>52</v>
      </c>
    </row>
    <row r="31" ht="12.75">
      <c r="B31" s="78" t="s">
        <v>51</v>
      </c>
    </row>
    <row r="32" ht="12.75">
      <c r="B32" s="78" t="s">
        <v>292</v>
      </c>
    </row>
    <row r="33" ht="12.75">
      <c r="B33" s="30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Railway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</dc:creator>
  <cp:keywords/>
  <dc:description>Version 2010-09-08.</dc:description>
  <cp:lastModifiedBy>mihalik</cp:lastModifiedBy>
  <cp:lastPrinted>2016-09-21T08:11:56Z</cp:lastPrinted>
  <dcterms:created xsi:type="dcterms:W3CDTF">2005-12-06T16:26:40Z</dcterms:created>
  <dcterms:modified xsi:type="dcterms:W3CDTF">2018-12-06T08:08:54Z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